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02_a6\auer\BALI_ELIS_ISIS\ELIS\Aktualisierungen 2020\20200116\"/>
    </mc:Choice>
  </mc:AlternateContent>
  <bookViews>
    <workbookView xWindow="12348" yWindow="-12" windowWidth="12396" windowHeight="11952" activeTab="2"/>
  </bookViews>
  <sheets>
    <sheet name="Wichtige Arbeitsmarktd_STICHTAG" sheetId="1" r:id="rId1"/>
    <sheet name="Cognos_Office_Connection_Cache" sheetId="3" state="veryHidden" r:id="rId2"/>
    <sheet name="Wichtige Arbeitsmarktd_MITTE" sheetId="33" r:id="rId3"/>
    <sheet name="SB" sheetId="2" r:id="rId4"/>
    <sheet name="UB" sheetId="34" r:id="rId5"/>
    <sheet name="GB" sheetId="37" r:id="rId6"/>
    <sheet name="vip_amb_adg_lfd" sheetId="36" r:id="rId7"/>
    <sheet name="vip_amb_pst_lfd" sheetId="35" r:id="rId8"/>
  </sheets>
  <externalReferences>
    <externalReference r:id="rId9"/>
  </externalReferences>
  <definedNames>
    <definedName name="adg_Crosstab1_Crosstab1">vip_amb_adg_lfd!$B$5:$F$7</definedName>
    <definedName name="adg_Crosstab1_Crosstab1_Columns">vip_amb_adg_lfd!$B$3:$F$4</definedName>
    <definedName name="adg_Crosstab1_Crosstab1_Measure">vip_amb_adg_lfd!$A$3</definedName>
    <definedName name="adg_Crosstab1_Crosstab1_Rows">vip_amb_adg_lfd!$A$5:$A$7</definedName>
    <definedName name="AL_vip_Crosstab1_Crosstab1">vip_amb_pst_lfd!$D$6:$X$43</definedName>
    <definedName name="AL_vip_Crosstab1_Crosstab1_1">vip_amb_pst_lfd!$D$6:$X$41</definedName>
    <definedName name="AL_vip_Crosstab1_Crosstab1_1_Columns">vip_amb_pst_lfd!$D$3:$X$5</definedName>
    <definedName name="AL_vip_Crosstab1_Crosstab1_1_Measure">vip_amb_pst_lfd!$A$3</definedName>
    <definedName name="AL_vip_Crosstab1_Crosstab1_1_Rows">vip_amb_pst_lfd!$A$6:$C$41</definedName>
    <definedName name="AL_vip_Crosstab1_Crosstab1_Columns">vip_amb_pst_lfd!$D$3:$X$5</definedName>
    <definedName name="AL_vip_Crosstab1_Crosstab1_Measure">vip_amb_pst_lfd!$A$3</definedName>
    <definedName name="AL_vip_Crosstab1_Crosstab1_Rows">vip_amb_pst_lfd!$A$6:$C$43</definedName>
    <definedName name="ALII_vip_Crosstab1_Crosstab1">vip_amb_pst_lfd!$B$50:$F$52</definedName>
    <definedName name="ALII_vip_Crosstab1_Crosstab1_Columns">vip_amb_pst_lfd!$B$48:$F$49</definedName>
    <definedName name="ALII_vip_Crosstab1_Crosstab1_Measure">vip_amb_pst_lfd!$A$48</definedName>
    <definedName name="ALII_vip_Crosstab1_Crosstab1_Rows">vip_amb_pst_lfd!$A$50:$A$52</definedName>
    <definedName name="ALIII_vip_Crosstab1_Crosstab1">vip_amb_pst_lfd!$C$58:$G$75</definedName>
    <definedName name="ALIII_vip_Crosstab1_Crosstab1_Columns">vip_amb_pst_lfd!$C$56:$G$57</definedName>
    <definedName name="ALIII_vip_Crosstab1_Crosstab1_Measure">vip_amb_pst_lfd!$A$56</definedName>
    <definedName name="ALIII_vip_Crosstab1_Crosstab1_Rows">vip_amb_pst_lfd!$A$58:$B$75</definedName>
    <definedName name="Asyl_Crosstab1_Crosstab1">vip_amb_pst_lfd!$C$92:$G$100</definedName>
    <definedName name="Asyl_Crosstab1_Crosstab1_Columns">vip_amb_pst_lfd!$C$90:$G$91</definedName>
    <definedName name="Asyl_Crosstab1_Crosstab1_Measure">vip_amb_pst_lfd!$A$90</definedName>
    <definedName name="Asyl_Crosstab1_Crosstab1_Rows">vip_amb_pst_lfd!$A$92:$B$100</definedName>
    <definedName name="Endgültig">[1]!Endgültig</definedName>
    <definedName name="ID" localSheetId="1" hidden="1">"7755740a-6d68-4fcd-a6c9-7f6c0068ef9b"</definedName>
    <definedName name="ID" localSheetId="5" hidden="1">"320695e3-0e24-425a-9c55-1683ee4528e9"</definedName>
    <definedName name="ID" localSheetId="3" hidden="1">"118cc7a1-b7c8-4e73-90c6-f8ad8ef4f16d"</definedName>
    <definedName name="ID" localSheetId="4" hidden="1">"8a0795f0-a73d-45d7-a2d0-307fcf9d436c"</definedName>
    <definedName name="ID" localSheetId="6" hidden="1">"1bd2b4a6-b054-4ac3-98c2-9e4d8209707f"</definedName>
    <definedName name="ID" localSheetId="7" hidden="1">"4c0b667b-433d-4ed7-9ed8-90d9263d26f4"</definedName>
    <definedName name="ID" localSheetId="2" hidden="1">"3ad70596-8d6b-4057-99e4-d4e9f24dbc6f"</definedName>
    <definedName name="ID" localSheetId="0" hidden="1">"32f79069-eccf-47ce-add3-051217a2d485"</definedName>
    <definedName name="Lehrstellensuchende_Crosstab1_Crosstab1">vip_amb_pst_lfd!$B$81:$F$86</definedName>
    <definedName name="Lehrstellensuchende_Crosstab1_Crosstab1_Columns">vip_amb_pst_lfd!$B$79:$F$80</definedName>
    <definedName name="Lehrstellensuchende_Crosstab1_Crosstab1_Measure">vip_amb_pst_lfd!$A$79</definedName>
    <definedName name="Lehrstellensuchende_Crosstab1_Crosstab1_Rows">vip_amb_pst_lfd!$A$81:$A$86</definedName>
    <definedName name="mon_lg_besch_alq_allgem_aktuelles_monat_Crosstab1_Crosstab1">UB!#REF!</definedName>
    <definedName name="mon_lg_besch_alq_allgem_aktuelles_monat_Crosstab1_Crosstab1_1">UB!$D$14:$F$22</definedName>
    <definedName name="mon_lg_besch_alq_allgem_aktuelles_monat_Crosstab1_Crosstab1_1_Columns">UB!$D$12:$F$13</definedName>
    <definedName name="mon_lg_besch_alq_allgem_aktuelles_monat_Crosstab1_Crosstab1_1_Measure">UB!$B$12</definedName>
    <definedName name="mon_lg_besch_alq_allgem_aktuelles_monat_Crosstab1_Crosstab1_1_Rows">UB!$B$14:$C$22</definedName>
    <definedName name="mon_lg_besch_alq_allgem_aktuelles_monat_Crosstab1_Crosstab1_Columns">UB!#REF!</definedName>
    <definedName name="mon_lg_besch_alq_allgem_aktuelles_monat_Crosstab1_Crosstab1_Measure">UB!#REF!</definedName>
    <definedName name="mon_lg_besch_alq_allgem_aktuelles_monat_Crosstab1_Crosstab1_Rows">UB!#REF!</definedName>
    <definedName name="Print_Area" localSheetId="2">'Wichtige Arbeitsmarktd_MITTE'!$A$1:$D$69</definedName>
    <definedName name="Print_Area" localSheetId="0">'Wichtige Arbeitsmarktd_STICHTAG'!$A$1:$D$70</definedName>
    <definedName name="Schulung_Crosstab1_Crosstab1">vip_amb_pst_lfd!$B$106:$F$110</definedName>
    <definedName name="Schulung_Crosstab1_Crosstab1_1">vip_amb_pst_lfd!$B$106:$F$111</definedName>
    <definedName name="Schulung_Crosstab1_Crosstab1_1_Columns">vip_amb_pst_lfd!$B$104:$F$105</definedName>
    <definedName name="Schulung_Crosstab1_Crosstab1_1_Measure">vip_amb_pst_lfd!$A$104</definedName>
    <definedName name="Schulung_Crosstab1_Crosstab1_1_Rows">vip_amb_pst_lfd!$A$106:$A$111</definedName>
    <definedName name="Schulung_Crosstab1_Crosstab1_Columns">vip_amb_pst_lfd!$B$104:$F$105</definedName>
    <definedName name="Schulung_Crosstab1_Crosstab1_Measure">vip_amb_pst_lfd!$A$104</definedName>
    <definedName name="Schulung_Crosstab1_Crosstab1_Rows">vip_amb_pst_lfd!$A$106:$A$110</definedName>
    <definedName name="vorl01">[1]!vorl01</definedName>
    <definedName name="vorl03">[1]!vorl03</definedName>
    <definedName name="vorl04">[1]!vorl04</definedName>
    <definedName name="vorl05">[1]!vorl05</definedName>
    <definedName name="vorl06">[1]!vorl06</definedName>
    <definedName name="vorl07">[1]!vorl07</definedName>
    <definedName name="vorl08">[1]!vorl08</definedName>
    <definedName name="vorl09">[1]!vorl09</definedName>
    <definedName name="vorl10">[1]!vorl10</definedName>
    <definedName name="vorl11">[1]!vorl11</definedName>
    <definedName name="vorl12">[1]!vorl12</definedName>
  </definedNames>
  <calcPr calcId="162913"/>
</workbook>
</file>

<file path=xl/calcChain.xml><?xml version="1.0" encoding="utf-8"?>
<calcChain xmlns="http://schemas.openxmlformats.org/spreadsheetml/2006/main">
  <c r="D42" i="1" l="1"/>
  <c r="I13" i="34"/>
  <c r="B16" i="2" l="1"/>
  <c r="B7" i="2"/>
  <c r="D29" i="1"/>
  <c r="C45" i="33" l="1"/>
  <c r="B45" i="33"/>
  <c r="C32" i="33"/>
  <c r="B32" i="33"/>
  <c r="C63" i="33"/>
  <c r="B63" i="33"/>
  <c r="C19" i="33"/>
  <c r="B19" i="33"/>
  <c r="C13" i="33"/>
  <c r="B13" i="33"/>
  <c r="C12" i="33"/>
  <c r="B12" i="33"/>
  <c r="C44" i="33"/>
  <c r="B44" i="33"/>
  <c r="C31" i="33"/>
  <c r="B31" i="33"/>
  <c r="C20" i="1"/>
  <c r="B20" i="1"/>
  <c r="C14" i="1"/>
  <c r="B14" i="1"/>
  <c r="C13" i="1"/>
  <c r="B13" i="1"/>
  <c r="C46" i="1"/>
  <c r="B46" i="1"/>
  <c r="C33" i="1"/>
  <c r="B33" i="1"/>
  <c r="C45" i="1"/>
  <c r="C41" i="1" s="1"/>
  <c r="B45" i="1"/>
  <c r="B41" i="1" s="1"/>
  <c r="C32" i="1"/>
  <c r="B32" i="1"/>
  <c r="B28" i="1" s="1"/>
  <c r="C67" i="1"/>
  <c r="C66" i="1"/>
  <c r="B67" i="1"/>
  <c r="B66" i="1"/>
  <c r="C65" i="1"/>
  <c r="B65" i="1"/>
  <c r="C64" i="1"/>
  <c r="B64" i="1"/>
  <c r="B1" i="37"/>
  <c r="I12" i="34"/>
  <c r="E1" i="37"/>
  <c r="B7" i="1" l="1"/>
  <c r="C29" i="33"/>
  <c r="B29" i="33"/>
  <c r="C42" i="33"/>
  <c r="B42" i="33"/>
  <c r="B24" i="2" l="1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P20" i="2" l="1"/>
  <c r="Q24" i="2" l="1"/>
  <c r="R24" i="2"/>
  <c r="S24" i="2"/>
  <c r="T24" i="2"/>
  <c r="U24" i="2"/>
  <c r="V24" i="2"/>
  <c r="W24" i="2"/>
  <c r="X24" i="2"/>
  <c r="Y24" i="2"/>
  <c r="B8" i="1" l="1"/>
  <c r="C43" i="1" l="1"/>
  <c r="B43" i="1"/>
  <c r="C30" i="1"/>
  <c r="B30" i="1"/>
  <c r="E30" i="1" l="1"/>
  <c r="E9" i="33"/>
  <c r="E10" i="1"/>
  <c r="E43" i="1"/>
  <c r="E42" i="33"/>
  <c r="E29" i="33"/>
  <c r="B11" i="2"/>
  <c r="B10" i="2"/>
  <c r="B9" i="2"/>
  <c r="I11" i="34"/>
  <c r="I10" i="34"/>
  <c r="E57" i="33" l="1"/>
  <c r="E56" i="33"/>
  <c r="E58" i="1"/>
  <c r="E57" i="1"/>
  <c r="C57" i="33"/>
  <c r="B57" i="33"/>
  <c r="C56" i="33"/>
  <c r="B56" i="33"/>
  <c r="C58" i="1"/>
  <c r="C57" i="1"/>
  <c r="B58" i="1"/>
  <c r="B57" i="1"/>
  <c r="D57" i="33" l="1"/>
  <c r="D58" i="1"/>
  <c r="D57" i="1"/>
  <c r="D56" i="33"/>
  <c r="B43" i="33" l="1"/>
  <c r="B30" i="33"/>
  <c r="C43" i="33"/>
  <c r="C30" i="33"/>
  <c r="C66" i="33" l="1"/>
  <c r="C65" i="33"/>
  <c r="B66" i="33"/>
  <c r="B65" i="33"/>
  <c r="C15" i="33"/>
  <c r="C14" i="33"/>
  <c r="B15" i="33"/>
  <c r="B14" i="33"/>
  <c r="D65" i="33" l="1"/>
  <c r="D15" i="33"/>
  <c r="A2" i="33" l="1"/>
  <c r="E67" i="1" l="1"/>
  <c r="D66" i="1" l="1"/>
  <c r="D67" i="1"/>
  <c r="E16" i="1"/>
  <c r="C16" i="1"/>
  <c r="B16" i="1"/>
  <c r="C15" i="1"/>
  <c r="B15" i="1"/>
  <c r="D16" i="1" l="1"/>
  <c r="E66" i="33" l="1"/>
  <c r="E64" i="33"/>
  <c r="C64" i="33"/>
  <c r="B64" i="33"/>
  <c r="E63" i="33"/>
  <c r="E58" i="33"/>
  <c r="C58" i="33"/>
  <c r="B58" i="33"/>
  <c r="E55" i="33"/>
  <c r="C55" i="33"/>
  <c r="B55" i="33"/>
  <c r="E54" i="33"/>
  <c r="C54" i="33"/>
  <c r="B54" i="33"/>
  <c r="E53" i="33"/>
  <c r="E46" i="33"/>
  <c r="C46" i="33"/>
  <c r="B46" i="33"/>
  <c r="E45" i="33"/>
  <c r="E44" i="33"/>
  <c r="E33" i="33"/>
  <c r="C33" i="33"/>
  <c r="B33" i="33"/>
  <c r="E32" i="33"/>
  <c r="E31" i="33"/>
  <c r="E21" i="33"/>
  <c r="C21" i="33"/>
  <c r="B21" i="33"/>
  <c r="E19" i="33"/>
  <c r="E18" i="33"/>
  <c r="E17" i="33"/>
  <c r="E16" i="33"/>
  <c r="E14" i="33"/>
  <c r="E13" i="33"/>
  <c r="E12" i="33"/>
  <c r="E11" i="33" s="1"/>
  <c r="C18" i="33"/>
  <c r="B18" i="33"/>
  <c r="E66" i="1"/>
  <c r="E65" i="1"/>
  <c r="E64" i="1"/>
  <c r="C59" i="1"/>
  <c r="B59" i="1"/>
  <c r="E59" i="1"/>
  <c r="E56" i="1"/>
  <c r="E55" i="1"/>
  <c r="E54" i="1"/>
  <c r="C56" i="1"/>
  <c r="B56" i="1"/>
  <c r="C55" i="1"/>
  <c r="B55" i="1"/>
  <c r="E47" i="1"/>
  <c r="C47" i="1"/>
  <c r="B47" i="1"/>
  <c r="E46" i="1"/>
  <c r="E45" i="1"/>
  <c r="E34" i="1"/>
  <c r="C34" i="1"/>
  <c r="B34" i="1"/>
  <c r="E33" i="1"/>
  <c r="E32" i="1"/>
  <c r="E22" i="1"/>
  <c r="C22" i="1"/>
  <c r="B22" i="1"/>
  <c r="E20" i="1"/>
  <c r="E19" i="1"/>
  <c r="E18" i="1"/>
  <c r="E17" i="1"/>
  <c r="E15" i="1"/>
  <c r="C19" i="1"/>
  <c r="B19" i="1"/>
  <c r="E14" i="1"/>
  <c r="E13" i="1"/>
  <c r="E12" i="1" s="1"/>
  <c r="B9" i="33" l="1"/>
  <c r="C9" i="33"/>
  <c r="B11" i="33"/>
  <c r="B16" i="33"/>
  <c r="D42" i="33"/>
  <c r="D29" i="33"/>
  <c r="D66" i="33"/>
  <c r="D55" i="33"/>
  <c r="B53" i="33"/>
  <c r="D13" i="33"/>
  <c r="D63" i="33"/>
  <c r="D44" i="33"/>
  <c r="D31" i="33"/>
  <c r="D13" i="1"/>
  <c r="D12" i="33"/>
  <c r="D14" i="33"/>
  <c r="D32" i="33"/>
  <c r="D45" i="33"/>
  <c r="D54" i="33"/>
  <c r="D64" i="33"/>
  <c r="C53" i="33"/>
  <c r="C11" i="33"/>
  <c r="C16" i="33"/>
  <c r="D19" i="33"/>
  <c r="D18" i="33"/>
  <c r="D33" i="33"/>
  <c r="D46" i="33"/>
  <c r="D58" i="33"/>
  <c r="D21" i="33"/>
  <c r="C17" i="33"/>
  <c r="B17" i="33"/>
  <c r="D9" i="33" l="1"/>
  <c r="D16" i="33"/>
  <c r="D11" i="33"/>
  <c r="D53" i="33"/>
  <c r="D17" i="33"/>
  <c r="C41" i="33" l="1"/>
  <c r="B41" i="33"/>
  <c r="B47" i="33" s="1"/>
  <c r="C28" i="33"/>
  <c r="B28" i="33"/>
  <c r="B34" i="33" s="1"/>
  <c r="C8" i="33"/>
  <c r="B8" i="33"/>
  <c r="B11" i="1" l="1"/>
  <c r="B10" i="33" s="1"/>
  <c r="E28" i="33" l="1"/>
  <c r="E7" i="33"/>
  <c r="E8" i="33"/>
  <c r="E41" i="33"/>
  <c r="D30" i="33" l="1"/>
  <c r="C28" i="1" l="1"/>
  <c r="B48" i="1"/>
  <c r="B35" i="1" l="1"/>
  <c r="B12" i="1"/>
  <c r="B21" i="1" s="1"/>
  <c r="D44" i="1" l="1"/>
  <c r="D8" i="1"/>
  <c r="D43" i="33" l="1"/>
  <c r="B7" i="33" l="1"/>
  <c r="D8" i="33"/>
  <c r="C7" i="33"/>
  <c r="D7" i="33" l="1"/>
  <c r="D41" i="33" l="1"/>
  <c r="C27" i="33" l="1"/>
  <c r="B40" i="33"/>
  <c r="B27" i="33"/>
  <c r="B20" i="33"/>
  <c r="D28" i="33"/>
  <c r="C40" i="33"/>
  <c r="C47" i="33" l="1"/>
  <c r="C34" i="33"/>
  <c r="E27" i="33"/>
  <c r="E6" i="33"/>
  <c r="E40" i="33"/>
  <c r="C6" i="33"/>
  <c r="B6" i="33"/>
  <c r="D40" i="33"/>
  <c r="D27" i="33"/>
  <c r="C20" i="33" l="1"/>
  <c r="D6" i="33"/>
  <c r="D65" i="1" l="1"/>
  <c r="D15" i="1" l="1"/>
  <c r="D22" i="1" l="1"/>
  <c r="C7" i="1"/>
  <c r="B17" i="1" l="1"/>
  <c r="D56" i="1"/>
  <c r="D55" i="1"/>
  <c r="D47" i="1"/>
  <c r="C18" i="1"/>
  <c r="B18" i="1"/>
  <c r="D14" i="1"/>
  <c r="D33" i="1"/>
  <c r="D32" i="1"/>
  <c r="D46" i="1"/>
  <c r="B10" i="1"/>
  <c r="D59" i="1"/>
  <c r="C10" i="1" l="1"/>
  <c r="D31" i="1"/>
  <c r="D43" i="1"/>
  <c r="D34" i="1"/>
  <c r="C17" i="1"/>
  <c r="D18" i="1"/>
  <c r="C12" i="1"/>
  <c r="D45" i="1"/>
  <c r="D41" i="1"/>
  <c r="D30" i="1"/>
  <c r="D20" i="1"/>
  <c r="D10" i="1" l="1"/>
  <c r="C11" i="1"/>
  <c r="C21" i="1"/>
  <c r="D19" i="1"/>
  <c r="D17" i="1"/>
  <c r="D28" i="1"/>
  <c r="D12" i="1"/>
  <c r="D7" i="1"/>
  <c r="C48" i="1"/>
  <c r="D11" i="1" l="1"/>
  <c r="C10" i="33"/>
  <c r="D10" i="33" s="1"/>
  <c r="C35" i="1"/>
  <c r="C54" i="1" l="1"/>
  <c r="B54" i="1"/>
  <c r="D54" i="1" l="1"/>
  <c r="D64" i="1"/>
</calcChain>
</file>

<file path=xl/sharedStrings.xml><?xml version="1.0" encoding="utf-8"?>
<sst xmlns="http://schemas.openxmlformats.org/spreadsheetml/2006/main" count="440" uniqueCount="150">
  <si>
    <t>absolut</t>
  </si>
  <si>
    <t>in %</t>
  </si>
  <si>
    <t>VORGEMERKTE ARBEITSLOSE</t>
  </si>
  <si>
    <t>Lehrstellensuchende</t>
  </si>
  <si>
    <t xml:space="preserve">    dav. Männer</t>
  </si>
  <si>
    <t xml:space="preserve">            Frauen</t>
  </si>
  <si>
    <t>Gemeldete offene Lehrstellen</t>
  </si>
  <si>
    <t>PERSONEN in SCHULUNG</t>
  </si>
  <si>
    <t>Zusammen</t>
  </si>
  <si>
    <t>Frauen</t>
  </si>
  <si>
    <t>Lehrstellenmarkt</t>
  </si>
  <si>
    <t>Schulungen durch das Arbeitsmarktservice</t>
  </si>
  <si>
    <t xml:space="preserve">      Männer </t>
  </si>
  <si>
    <t>Veränderung gegenüb. dem Vorjahr</t>
  </si>
  <si>
    <t>GEM. OFFENE STELLEN</t>
  </si>
  <si>
    <t xml:space="preserve">ARBEITSKRÄFTEPOTENTIAL </t>
  </si>
  <si>
    <t>Bestand an Langzeitarbeitslosen &gt;12 Monate</t>
  </si>
  <si>
    <t>Bestand vorgem. Arbeitsloser - langzeitbeschäftigungslos</t>
  </si>
  <si>
    <r>
      <t>ARBEITSLOSENQUOTE (Registerquote)</t>
    </r>
    <r>
      <rPr>
        <b/>
        <vertAlign val="superscript"/>
        <sz val="11"/>
        <rFont val="Calibri"/>
        <family val="2"/>
        <scheme val="minor"/>
      </rPr>
      <t xml:space="preserve"> 5)</t>
    </r>
  </si>
  <si>
    <t>Männer</t>
  </si>
  <si>
    <t>Geschlecht</t>
  </si>
  <si>
    <t>eintragen</t>
  </si>
  <si>
    <t>Berechnung</t>
  </si>
  <si>
    <t>http://www.arbeitsmarktpolitik.at/bali/</t>
  </si>
  <si>
    <t>GESAMT</t>
  </si>
  <si>
    <t>BALI</t>
  </si>
  <si>
    <r>
      <t>Arbeitslosenquote nach EUROSTAT</t>
    </r>
    <r>
      <rPr>
        <b/>
        <vertAlign val="superscript"/>
        <sz val="11"/>
        <rFont val="Calibri"/>
        <family val="2"/>
        <scheme val="minor"/>
      </rPr>
      <t xml:space="preserve"> 6)</t>
    </r>
  </si>
  <si>
    <t>NUR dieses Blatt, nicht die anderen! (Rechte Maustaste, IBM Cognos Analysis, Aktualisieren, Arbeitsblatt aktualisieren)</t>
  </si>
  <si>
    <t xml:space="preserve">ACHTUNG: Für die Übersichtstabelle zur Mitte des Monats das Tabellenblatt "UB" über die Plug Ins laufen lassen. </t>
  </si>
  <si>
    <t>UB Daten des Würfels nur für dasTabellenblatt "Wichtige Arbeitsmarktd_MITTE" relevant</t>
  </si>
  <si>
    <t>Prognose/errechnet</t>
  </si>
  <si>
    <t>Prognose/eingeben</t>
  </si>
  <si>
    <t>AL_vip</t>
  </si>
  <si>
    <t>AL II_vip</t>
  </si>
  <si>
    <t>AL III_vip</t>
  </si>
  <si>
    <t>Asyl</t>
  </si>
  <si>
    <t>vip_amb_adg_lfd</t>
  </si>
  <si>
    <t>Schulung</t>
  </si>
  <si>
    <t xml:space="preserve">darunter Asylberechtigte </t>
  </si>
  <si>
    <t>darunter subsidiär Schutzberechtigte</t>
  </si>
  <si>
    <t>darunter Asylberechtigte</t>
  </si>
  <si>
    <t>Aktuelle Arbeitsmarktlage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</si>
  <si>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</si>
  <si>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</si>
  <si>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</si>
  <si>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</si>
  <si>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</si>
  <si>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</si>
  <si>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</si>
  <si>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</si>
  <si>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</si>
  <si>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</si>
  <si>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</si>
  <si>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</si>
  <si>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Spalte13</t>
  </si>
  <si>
    <t>Spalte14</t>
  </si>
  <si>
    <r>
      <t>UNSELBSTÄNDIG BESCHÄFTIGTE</t>
    </r>
    <r>
      <rPr>
        <b/>
        <vertAlign val="superscript"/>
        <sz val="11"/>
        <rFont val="Calibri"/>
        <family val="2"/>
        <scheme val="minor"/>
      </rPr>
      <t xml:space="preserve"> 1)</t>
    </r>
  </si>
  <si>
    <r>
      <t>unselbst. aktiv Beschäftigte</t>
    </r>
    <r>
      <rPr>
        <b/>
        <vertAlign val="superscript"/>
        <sz val="11"/>
        <rFont val="Calibri"/>
        <family val="2"/>
        <scheme val="minor"/>
      </rPr>
      <t xml:space="preserve"> 2)</t>
    </r>
  </si>
  <si>
    <r>
      <t>GERINGFÜGIG BESCHÄFTIGTE</t>
    </r>
    <r>
      <rPr>
        <b/>
        <vertAlign val="superscript"/>
        <sz val="11"/>
        <rFont val="Calibri"/>
        <family val="2"/>
        <scheme val="minor"/>
      </rPr>
      <t xml:space="preserve"> 3)</t>
    </r>
  </si>
  <si>
    <r>
      <t>SELBSTÄNDIG BESCHÄFTIGTE</t>
    </r>
    <r>
      <rPr>
        <b/>
        <vertAlign val="superscript"/>
        <sz val="11"/>
        <rFont val="Calibri"/>
        <family val="2"/>
        <scheme val="minor"/>
      </rPr>
      <t xml:space="preserve"> 4)</t>
    </r>
  </si>
  <si>
    <t>Spalte15</t>
  </si>
  <si>
    <t>Spalte16</t>
  </si>
  <si>
    <t>Spalte17</t>
  </si>
  <si>
    <t>Vorgem. arbeitslose Inländerinnen und Inländer</t>
  </si>
  <si>
    <t>Vorgem. arbeitslose Ausländerinnen und Ausländer</t>
  </si>
  <si>
    <t>Vorgem. Arbeitslose im Alter v. 15-24 Jahre</t>
  </si>
  <si>
    <t>Vorgem. Arbeitslose im Alter v. 50 u. m. Jahre</t>
  </si>
  <si>
    <t>darunter Ausländerinnen und Ausländer in Schulungen</t>
  </si>
  <si>
    <t xml:space="preserve">1) Unselbständige Beschäftigungsverhältnisse inklusive freie Dienstverträge, Präsenzdiener und KinderbetreuungsgeldbezieherInnen mit aufrechtem </t>
  </si>
  <si>
    <t>Monatszeitreihe 2017-2018</t>
  </si>
  <si>
    <t>Spalte18</t>
  </si>
  <si>
    <t>Spalte19</t>
  </si>
  <si>
    <t>Spalte20</t>
  </si>
  <si>
    <t>Spalte21</t>
  </si>
  <si>
    <t>Spalte22</t>
  </si>
  <si>
    <t>Bestand Beschäftigter</t>
  </si>
  <si>
    <t>System:</t>
  </si>
  <si>
    <t>Package:</t>
  </si>
  <si>
    <t>mon_besch_alq</t>
  </si>
  <si>
    <t>Erstellt:</t>
  </si>
  <si>
    <t>Geändert:</t>
  </si>
  <si>
    <t>Zeilen:</t>
  </si>
  <si>
    <t>Spalten:</t>
  </si>
  <si>
    <t>Kontext:</t>
  </si>
  <si>
    <t>Zeilen filtern:</t>
  </si>
  <si>
    <t>Spalten filtern:</t>
  </si>
  <si>
    <t>Spalte23</t>
  </si>
  <si>
    <t>Geschlecht: Geschlecht</t>
  </si>
  <si>
    <t>Bestand Beschäftigter VJ</t>
  </si>
  <si>
    <t>C11 PROD</t>
  </si>
  <si>
    <t>Kennzahl</t>
  </si>
  <si>
    <t>23.01.2019 09:33:18</t>
  </si>
  <si>
    <t>Bestand Beschäftigter - Bestand Beschäftigter VJ</t>
  </si>
  <si>
    <t>Measures: Measures (Liste), Measures: Bestand Beschäftigter - Bestand Beschäftigter VJ</t>
  </si>
  <si>
    <t>Qualifikation: Geringfügige Beschäftigung, Datum: Aktueller Monat</t>
  </si>
  <si>
    <t>Spalte24</t>
  </si>
  <si>
    <t>Spalte25</t>
  </si>
  <si>
    <t>GERINGFÜGIG BESCHÄFTIGTE</t>
  </si>
  <si>
    <r>
      <t>SELBSTÄNDIG BESCHÄFTIGTE</t>
    </r>
    <r>
      <rPr>
        <b/>
        <vertAlign val="superscript"/>
        <sz val="11"/>
        <rFont val="Calibri"/>
        <family val="2"/>
        <scheme val="minor"/>
      </rPr>
      <t xml:space="preserve"> 3)</t>
    </r>
  </si>
  <si>
    <r>
      <t>ARBEITSLOSENQUOTE (Registerquote)</t>
    </r>
    <r>
      <rPr>
        <b/>
        <vertAlign val="superscript"/>
        <sz val="11"/>
        <rFont val="Calibri"/>
        <family val="2"/>
        <scheme val="minor"/>
      </rPr>
      <t xml:space="preserve"> 4)</t>
    </r>
  </si>
  <si>
    <r>
      <t>Arbeitslosenquote nach EUROSTAT</t>
    </r>
    <r>
      <rPr>
        <b/>
        <vertAlign val="superscript"/>
        <sz val="11"/>
        <rFont val="Calibri"/>
        <family val="2"/>
        <scheme val="minor"/>
      </rPr>
      <t xml:space="preserve"> 5)</t>
    </r>
  </si>
  <si>
    <t>Achtung händisch eingegeben</t>
  </si>
  <si>
    <t>+0,1</t>
  </si>
  <si>
    <t>Bestand</t>
  </si>
  <si>
    <t>Akt. Monat</t>
  </si>
  <si>
    <t>Akt. Monat Vorjahr</t>
  </si>
  <si>
    <t>Veränderung absolut</t>
  </si>
  <si>
    <t>Veränderung in %</t>
  </si>
  <si>
    <t>Jahresvergleich Monat aktuell</t>
  </si>
  <si>
    <t>OS</t>
  </si>
  <si>
    <t>OL</t>
  </si>
  <si>
    <t>Art der Beschäftigung</t>
  </si>
  <si>
    <t>akt. Monat</t>
  </si>
  <si>
    <t>akt. Monat Vorjahr</t>
  </si>
  <si>
    <t>0 bis 90 Tage</t>
  </si>
  <si>
    <t>91 bis 180 Tage</t>
  </si>
  <si>
    <t>181 bis 365 Tage</t>
  </si>
  <si>
    <t>mehr als 365 Tage</t>
  </si>
  <si>
    <t>K.A.</t>
  </si>
  <si>
    <t>Vormerkdauer</t>
  </si>
  <si>
    <t>/0</t>
  </si>
  <si>
    <t>Jugendliche &lt;25 Jahre</t>
  </si>
  <si>
    <t>Inländer</t>
  </si>
  <si>
    <t>mit LZBL</t>
  </si>
  <si>
    <t>kein LZBL</t>
  </si>
  <si>
    <t>LZBL</t>
  </si>
  <si>
    <t>Ausländer</t>
  </si>
  <si>
    <t>Nationalität</t>
  </si>
  <si>
    <t>Erwachsene 25 bis 44 Jahre</t>
  </si>
  <si>
    <t>Ältere &gt;=45 Jahre</t>
  </si>
  <si>
    <t>Alter</t>
  </si>
  <si>
    <t>AL - arbeitslos</t>
  </si>
  <si>
    <t>Konventionsflüchtling</t>
  </si>
  <si>
    <t>Subsidiär Schutzberechtigt</t>
  </si>
  <si>
    <t>mit ASYL</t>
  </si>
  <si>
    <t>SC - Schulung</t>
  </si>
  <si>
    <t>Summe</t>
  </si>
  <si>
    <t>Bestand Beschäftigter  -  Bestand Beschäftigter VJ</t>
  </si>
  <si>
    <t>Karenz/Präsenzdienst</t>
  </si>
  <si>
    <t>unselbständige Aktivbeschäftigung</t>
  </si>
  <si>
    <t>Unselbständige Beschäftigung</t>
  </si>
  <si>
    <t>ohne ASYL</t>
  </si>
  <si>
    <t>ASYL</t>
  </si>
  <si>
    <t xml:space="preserve">Beschäftigungsverhältnis, Prognose 2) exklusive Präsenzdiener und Personen in Elternkarenz mit aufrechtem BV, Prognose 3) November 2019, letztverfügbarer Wert </t>
  </si>
  <si>
    <t>4) November 2019 Erwerbskarrierenmonitoring AMS DWH, letztverfügbarer Wert 5) berechnet auf Basis der Beschäftigtendaten 6) letztverfügbarer Wert: Oktober 2019</t>
  </si>
  <si>
    <t>2019/Dec</t>
  </si>
  <si>
    <t>2018/Dec</t>
  </si>
  <si>
    <t>15.01.2020 12:48:04</t>
  </si>
  <si>
    <t>Erwerbskarrierenmonitoring AMS DWH, letztverfügbarer Wert 4) berechnet auf Basis der Beschäftigtendaten 5) letztverfügbare Werte: November 2019</t>
  </si>
  <si>
    <t>Beschäftigungsverhältnis 2) exklusive Präsenzdiener und Personen in Elternkarenz mit aufrechtem BV 3)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</si>
</sst>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#,##0____"/>
    <numFmt numFmtId="165" formatCode="\+?????0.0;\ \-?????0.0"/>
    <numFmt numFmtId="166" formatCode="\ \ \+* 0.0\ \ \ ;\ \ \ \-* 0.0\ \ \ ;0.0\ \ \ ;"/>
    <numFmt numFmtId="167" formatCode="0.0%\ ;"/>
    <numFmt numFmtId="168" formatCode="0000\.00"/>
    <numFmt numFmtId="169" formatCode="mmmm\ yyyy"/>
    <numFmt numFmtId="170" formatCode="0.0000000%"/>
    <numFmt numFmtId="171" formatCode="\ \ \+\ #,##0\ ;\ \ \-\ #,##0\ ;0\ ;"/>
    <numFmt numFmtId="172" formatCode="\ \ \+\ #,##0.0\ ;\ \ \-\ #,##0.0\ ;0.0\ "/>
    <numFmt numFmtId="173" formatCode="#,##0.0\ %"/>
    <numFmt numFmtId="174" formatCode="0.0"/>
    <numFmt numFmtId="175" formatCode="#,##0_ ;[Red]\-#,##0\ "/>
    <numFmt numFmtId="176" formatCode="0.0_ ;\-0.0\ "/>
    <numFmt numFmtId="177" formatCode="\ \ \+#,##0.0\ ;\ \ \-\ #,##0.0\ ;0.0\ "/>
    <numFmt numFmtId="178" formatCode="#,##0.0%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Helv"/>
    </font>
    <font>
      <sz val="10"/>
      <color theme="1"/>
      <name val="Tahoma"/>
      <family val="2"/>
    </font>
    <font>
      <b/>
      <sz val="14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2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10"/>
      <color rgb="FF329664"/>
      <name val="Arial"/>
      <family val="2"/>
    </font>
    <font>
      <b/>
      <sz val="10"/>
      <color rgb="FF0000C0"/>
      <name val="Arial"/>
      <family val="2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333333"/>
      <name val="Arial"/>
      <family val="2"/>
    </font>
    <font>
      <b/>
      <sz val="11"/>
      <color rgb="FFFF0000"/>
      <name val="Calibri"/>
      <family val="2"/>
      <scheme val="minor"/>
    </font>
    <font>
      <u/>
      <sz val="10"/>
      <color theme="10"/>
      <name val="Arial"/>
      <family val="2"/>
    </font>
    <font>
      <sz val="8"/>
      <color rgb="FF000000"/>
      <name val="Tahoma"/>
      <family val="2"/>
    </font>
    <font>
      <i/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indexed="18"/>
      <name val="Verdana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.5"/>
      <color rgb="FF333333"/>
      <name val="Arial"/>
      <family val="2"/>
    </font>
    <font>
      <sz val="10"/>
      <color indexed="18"/>
      <name val="Verdana"/>
      <family val="2"/>
    </font>
    <font>
      <sz val="7.5"/>
      <name val="Calibri"/>
      <family val="2"/>
      <scheme val="minor"/>
    </font>
    <font>
      <sz val="7.5"/>
      <color rgb="FFFF0000"/>
      <name val="Calibri"/>
      <family val="2"/>
      <scheme val="minor"/>
    </font>
    <font>
      <sz val="10"/>
      <color rgb="FF00008B"/>
      <name val="Verdana"/>
      <family val="2"/>
    </font>
    <font>
      <sz val="9"/>
      <name val="Arial"/>
    </font>
    <font>
      <sz val="10"/>
      <color indexed="18"/>
      <name val="Verdana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9"/>
      <color theme="1"/>
      <name val="Calibri"/>
      <family val="2"/>
      <scheme val="minor"/>
    </font>
    <font>
      <sz val="9.35"/>
      <color rgb="FF333333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</font>
    <font>
      <sz val="1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4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35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0" tint="-4.9989318521683403E-2"/>
        <bgColor indexed="43"/>
      </patternFill>
    </fill>
  </fills>
  <borders count="87">
    <border>
      <left/>
      <right/>
      <top/>
      <bottom/>
      <diagonal/>
    </border>
    <border>
      <left style="thin">
        <color indexed="10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9"/>
      </right>
      <top/>
      <bottom style="thin">
        <color indexed="10"/>
      </bottom>
      <diagonal/>
    </border>
    <border>
      <left style="thin">
        <color indexed="9"/>
      </left>
      <right style="thin">
        <color indexed="9"/>
      </right>
      <top/>
      <bottom style="thin">
        <color indexed="10"/>
      </bottom>
      <diagonal/>
    </border>
    <border>
      <left style="thin">
        <color indexed="9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9"/>
      </right>
      <top style="thin">
        <color indexed="10"/>
      </top>
      <bottom/>
      <diagonal/>
    </border>
    <border>
      <left style="thin">
        <color indexed="9"/>
      </left>
      <right style="thin">
        <color indexed="9"/>
      </right>
      <top style="thin">
        <color indexed="10"/>
      </top>
      <bottom/>
      <diagonal/>
    </border>
    <border>
      <left/>
      <right/>
      <top/>
      <bottom style="thin">
        <color indexed="16"/>
      </bottom>
      <diagonal/>
    </border>
    <border>
      <left style="thin">
        <color rgb="FFFF0000"/>
      </left>
      <right style="thin">
        <color rgb="FFFF000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9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608BB4"/>
      </right>
      <top/>
      <bottom style="thin">
        <color rgb="FF608BB4"/>
      </bottom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A2C4E0"/>
      </right>
      <top/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A2C4E0"/>
      </bottom>
      <diagonal/>
    </border>
    <border>
      <left style="thin">
        <color rgb="FFCCCCCC"/>
      </left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A2C4E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A2C4E0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A2C4E0"/>
      </bottom>
      <diagonal/>
    </border>
    <border>
      <left style="thin">
        <color rgb="FFA2C4E0"/>
      </left>
      <right/>
      <top style="thin">
        <color rgb="FFCCCCCC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 style="thin">
        <color rgb="FFA2C4E0"/>
      </bottom>
      <diagonal/>
    </border>
    <border>
      <left/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medium">
        <color rgb="FF999999"/>
      </left>
      <right/>
      <top style="medium">
        <color rgb="FF999999"/>
      </top>
      <bottom style="medium">
        <color rgb="FF999999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32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25" fillId="9" borderId="20">
      <alignment horizontal="left" vertical="center"/>
    </xf>
    <xf numFmtId="0" fontId="26" fillId="10" borderId="20">
      <alignment horizontal="left" vertical="center"/>
    </xf>
    <xf numFmtId="0" fontId="26" fillId="11" borderId="20">
      <alignment horizontal="left" vertical="center"/>
    </xf>
    <xf numFmtId="0" fontId="27" fillId="9" borderId="20">
      <alignment horizontal="center" vertical="center"/>
    </xf>
    <xf numFmtId="0" fontId="25" fillId="9" borderId="20">
      <alignment horizontal="center" vertical="center"/>
    </xf>
    <xf numFmtId="0" fontId="26" fillId="10" borderId="20">
      <alignment horizontal="center" vertical="center"/>
    </xf>
    <xf numFmtId="0" fontId="26" fillId="11" borderId="20">
      <alignment horizontal="center" vertical="center"/>
    </xf>
    <xf numFmtId="0" fontId="27" fillId="9" borderId="20">
      <alignment horizontal="center" vertical="center"/>
    </xf>
    <xf numFmtId="0" fontId="28" fillId="0" borderId="20">
      <alignment horizontal="right" vertical="center"/>
    </xf>
    <xf numFmtId="0" fontId="28" fillId="12" borderId="20">
      <alignment horizontal="right" vertical="center"/>
    </xf>
    <xf numFmtId="0" fontId="28" fillId="0" borderId="20">
      <alignment horizontal="center" vertical="center"/>
    </xf>
    <xf numFmtId="0" fontId="27" fillId="10" borderId="20"/>
    <xf numFmtId="0" fontId="27" fillId="0" borderId="20">
      <alignment horizontal="center" vertical="center" wrapText="1"/>
    </xf>
    <xf numFmtId="0" fontId="27" fillId="11" borderId="20"/>
    <xf numFmtId="0" fontId="25" fillId="0" borderId="20">
      <alignment horizontal="left" vertical="center"/>
    </xf>
    <xf numFmtId="0" fontId="25" fillId="0" borderId="20">
      <alignment horizontal="left" vertical="top"/>
    </xf>
    <xf numFmtId="0" fontId="25" fillId="9" borderId="20">
      <alignment horizontal="center" vertical="center"/>
    </xf>
    <xf numFmtId="0" fontId="25" fillId="9" borderId="20">
      <alignment horizontal="left" vertical="center"/>
    </xf>
    <xf numFmtId="0" fontId="28" fillId="0" borderId="20">
      <alignment horizontal="right" vertical="center"/>
    </xf>
    <xf numFmtId="0" fontId="28" fillId="0" borderId="20">
      <alignment horizontal="right" vertical="center"/>
    </xf>
    <xf numFmtId="0" fontId="29" fillId="9" borderId="20">
      <alignment horizontal="left" vertical="center" indent="1"/>
    </xf>
    <xf numFmtId="0" fontId="25" fillId="13" borderId="20"/>
    <xf numFmtId="0" fontId="30" fillId="0" borderId="20"/>
    <xf numFmtId="0" fontId="31" fillId="0" borderId="20"/>
    <xf numFmtId="0" fontId="28" fillId="14" borderId="20"/>
    <xf numFmtId="0" fontId="28" fillId="15" borderId="20"/>
    <xf numFmtId="0" fontId="36" fillId="0" borderId="0" applyNumberFormat="0" applyFill="0" applyBorder="0" applyAlignment="0" applyProtection="0"/>
    <xf numFmtId="0" fontId="37" fillId="20" borderId="0">
      <alignment horizontal="left" vertical="center"/>
    </xf>
    <xf numFmtId="0" fontId="37" fillId="21" borderId="0">
      <alignment horizontal="left" vertical="top"/>
    </xf>
    <xf numFmtId="0" fontId="38" fillId="21" borderId="0">
      <alignment horizontal="left" vertical="top"/>
    </xf>
    <xf numFmtId="0" fontId="39" fillId="22" borderId="0">
      <alignment horizontal="left" vertical="top"/>
    </xf>
    <xf numFmtId="0" fontId="39" fillId="23" borderId="0">
      <alignment horizontal="left" vertical="top"/>
    </xf>
    <xf numFmtId="0" fontId="37" fillId="20" borderId="0">
      <alignment horizontal="right" vertical="top"/>
    </xf>
    <xf numFmtId="0" fontId="39" fillId="22" borderId="0">
      <alignment horizontal="right" vertical="top"/>
    </xf>
    <xf numFmtId="0" fontId="39" fillId="23" borderId="0">
      <alignment horizontal="right" vertical="top"/>
    </xf>
    <xf numFmtId="0" fontId="37" fillId="20" borderId="0">
      <alignment horizontal="left" vertical="center"/>
    </xf>
    <xf numFmtId="0" fontId="37" fillId="21" borderId="0">
      <alignment horizontal="left" vertical="top"/>
    </xf>
    <xf numFmtId="0" fontId="38" fillId="21" borderId="0">
      <alignment horizontal="left" vertical="top"/>
    </xf>
    <xf numFmtId="0" fontId="39" fillId="22" borderId="0">
      <alignment horizontal="left" vertical="top"/>
    </xf>
    <xf numFmtId="0" fontId="39" fillId="23" borderId="0">
      <alignment horizontal="left" vertical="top"/>
    </xf>
    <xf numFmtId="0" fontId="37" fillId="20" borderId="0">
      <alignment horizontal="right" vertical="top"/>
    </xf>
    <xf numFmtId="0" fontId="39" fillId="22" borderId="0">
      <alignment horizontal="right" vertical="top"/>
    </xf>
    <xf numFmtId="0" fontId="39" fillId="23" borderId="0">
      <alignment horizontal="right" vertical="top"/>
    </xf>
    <xf numFmtId="0" fontId="39" fillId="20" borderId="0">
      <alignment horizontal="center" vertical="top"/>
    </xf>
    <xf numFmtId="0" fontId="39" fillId="20" borderId="0">
      <alignment horizontal="center" vertical="top"/>
    </xf>
    <xf numFmtId="0" fontId="37" fillId="21" borderId="0">
      <alignment horizontal="left" vertical="top"/>
    </xf>
    <xf numFmtId="0" fontId="39" fillId="23" borderId="0">
      <alignment horizontal="left" vertical="top"/>
    </xf>
    <xf numFmtId="0" fontId="37" fillId="20" borderId="0">
      <alignment horizontal="right" vertical="top"/>
    </xf>
    <xf numFmtId="0" fontId="39" fillId="23" borderId="0">
      <alignment horizontal="right" vertical="top"/>
    </xf>
    <xf numFmtId="0" fontId="39" fillId="20" borderId="0">
      <alignment horizontal="center" vertical="top"/>
    </xf>
    <xf numFmtId="0" fontId="37" fillId="21" borderId="0">
      <alignment horizontal="left" vertical="top"/>
    </xf>
    <xf numFmtId="0" fontId="39" fillId="23" borderId="0">
      <alignment horizontal="left" vertical="top"/>
    </xf>
    <xf numFmtId="0" fontId="39" fillId="22" borderId="0">
      <alignment horizontal="left" vertical="top"/>
    </xf>
    <xf numFmtId="0" fontId="37" fillId="20" borderId="0">
      <alignment horizontal="right" vertical="top"/>
    </xf>
    <xf numFmtId="0" fontId="39" fillId="23" borderId="0">
      <alignment horizontal="right" vertical="top"/>
    </xf>
    <xf numFmtId="0" fontId="39" fillId="22" borderId="0">
      <alignment horizontal="right" vertical="top"/>
    </xf>
    <xf numFmtId="0" fontId="39" fillId="20" borderId="0">
      <alignment horizontal="center" vertical="top"/>
    </xf>
    <xf numFmtId="0" fontId="39" fillId="20" borderId="0">
      <alignment horizontal="center" vertical="top"/>
    </xf>
    <xf numFmtId="0" fontId="37" fillId="21" borderId="0">
      <alignment horizontal="left" vertical="top"/>
    </xf>
    <xf numFmtId="0" fontId="39" fillId="23" borderId="0">
      <alignment horizontal="left" vertical="top"/>
    </xf>
    <xf numFmtId="0" fontId="37" fillId="20" borderId="0">
      <alignment horizontal="right" vertical="top"/>
    </xf>
    <xf numFmtId="0" fontId="39" fillId="23" borderId="0">
      <alignment horizontal="right" vertical="top"/>
    </xf>
    <xf numFmtId="0" fontId="39" fillId="20" borderId="0">
      <alignment horizontal="center" vertical="top"/>
    </xf>
    <xf numFmtId="0" fontId="37" fillId="21" borderId="0">
      <alignment horizontal="left" vertical="top"/>
    </xf>
    <xf numFmtId="0" fontId="39" fillId="23" borderId="0">
      <alignment horizontal="left" vertical="top"/>
    </xf>
    <xf numFmtId="0" fontId="39" fillId="22" borderId="0">
      <alignment horizontal="left" vertical="top"/>
    </xf>
    <xf numFmtId="0" fontId="37" fillId="20" borderId="0">
      <alignment horizontal="right" vertical="top"/>
    </xf>
    <xf numFmtId="0" fontId="39" fillId="23" borderId="0">
      <alignment horizontal="right" vertical="top"/>
    </xf>
    <xf numFmtId="0" fontId="39" fillId="22" borderId="0">
      <alignment horizontal="right" vertical="top"/>
    </xf>
    <xf numFmtId="0" fontId="39" fillId="20" borderId="0">
      <alignment horizontal="center" vertical="top"/>
    </xf>
    <xf numFmtId="0" fontId="37" fillId="21" borderId="0">
      <alignment horizontal="left" vertical="top"/>
    </xf>
    <xf numFmtId="0" fontId="39" fillId="23" borderId="0">
      <alignment horizontal="left" vertical="top"/>
    </xf>
    <xf numFmtId="0" fontId="37" fillId="20" borderId="0">
      <alignment horizontal="right" vertical="top"/>
    </xf>
    <xf numFmtId="0" fontId="39" fillId="23" borderId="0">
      <alignment horizontal="right" vertical="top"/>
    </xf>
    <xf numFmtId="0" fontId="52" fillId="0" borderId="85" applyNumberFormat="0" applyFill="0" applyProtection="0">
      <alignment horizontal="center" vertical="center"/>
    </xf>
    <xf numFmtId="3" fontId="53" fillId="0" borderId="86" applyFont="0" applyFill="0" applyAlignment="0" applyProtection="0"/>
    <xf numFmtId="3" fontId="53" fillId="0" borderId="86" applyFont="0" applyFill="0" applyAlignment="0" applyProtection="0"/>
    <xf numFmtId="3" fontId="53" fillId="0" borderId="86" applyFont="0" applyFill="0" applyAlignment="0" applyProtection="0"/>
    <xf numFmtId="3" fontId="53" fillId="0" borderId="86" applyFont="0" applyFill="0" applyAlignment="0" applyProtection="0"/>
    <xf numFmtId="3" fontId="53" fillId="0" borderId="86" applyFont="0" applyFill="0" applyAlignment="0" applyProtection="0"/>
    <xf numFmtId="3" fontId="53" fillId="0" borderId="86" applyFont="0" applyFill="0" applyAlignment="0" applyProtection="0"/>
    <xf numFmtId="3" fontId="53" fillId="0" borderId="86" applyFont="0" applyFill="0" applyAlignment="0" applyProtection="0"/>
    <xf numFmtId="3" fontId="53" fillId="0" borderId="86" applyFont="0" applyFill="0" applyAlignment="0" applyProtection="0"/>
    <xf numFmtId="3" fontId="52" fillId="0" borderId="85" applyNumberFormat="0" applyFill="0" applyAlignment="0" applyProtection="0"/>
    <xf numFmtId="0" fontId="52" fillId="0" borderId="85" applyNumberFormat="0" applyFill="0" applyAlignment="0" applyProtection="0"/>
    <xf numFmtId="3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0" fontId="52" fillId="0" borderId="85" applyNumberFormat="0" applyFill="0" applyAlignment="0" applyProtection="0"/>
    <xf numFmtId="3" fontId="53" fillId="0" borderId="0" applyNumberFormat="0" applyBorder="0" applyAlignment="0" applyProtection="0"/>
    <xf numFmtId="3" fontId="53" fillId="0" borderId="0" applyNumberFormat="0" applyBorder="0" applyAlignment="0" applyProtection="0"/>
    <xf numFmtId="3" fontId="53" fillId="0" borderId="0" applyNumberFormat="0" applyBorder="0" applyAlignment="0" applyProtection="0"/>
    <xf numFmtId="3" fontId="53" fillId="0" borderId="0" applyNumberFormat="0" applyBorder="0" applyAlignment="0" applyProtection="0"/>
    <xf numFmtId="3" fontId="53" fillId="0" borderId="0" applyNumberFormat="0" applyBorder="0" applyAlignment="0" applyProtection="0"/>
    <xf numFmtId="3" fontId="53" fillId="0" borderId="86" applyNumberFormat="0" applyBorder="0" applyAlignment="0" applyProtection="0"/>
    <xf numFmtId="3" fontId="53" fillId="0" borderId="86" applyNumberFormat="0" applyBorder="0" applyAlignment="0" applyProtection="0"/>
    <xf numFmtId="3" fontId="53" fillId="0" borderId="86" applyNumberFormat="0" applyBorder="0" applyAlignment="0" applyProtection="0"/>
    <xf numFmtId="0" fontId="53" fillId="0" borderId="86" applyNumberFormat="0" applyFill="0" applyAlignment="0" applyProtection="0"/>
    <xf numFmtId="0" fontId="53" fillId="0" borderId="86" applyNumberFormat="0" applyFill="0" applyAlignment="0" applyProtection="0"/>
    <xf numFmtId="3" fontId="54" fillId="0" borderId="86"/>
    <xf numFmtId="3" fontId="55" fillId="0" borderId="86"/>
    <xf numFmtId="0" fontId="37" fillId="21" borderId="0">
      <alignment horizontal="left" vertical="top"/>
    </xf>
    <xf numFmtId="0" fontId="39" fillId="22" borderId="0">
      <alignment horizontal="left" vertical="top"/>
    </xf>
    <xf numFmtId="0" fontId="39" fillId="23" borderId="0">
      <alignment horizontal="left" vertical="top"/>
    </xf>
    <xf numFmtId="0" fontId="37" fillId="20" borderId="0">
      <alignment horizontal="right" vertical="top"/>
    </xf>
    <xf numFmtId="0" fontId="39" fillId="22" borderId="0">
      <alignment horizontal="right" vertical="top"/>
    </xf>
    <xf numFmtId="0" fontId="39" fillId="23" borderId="0">
      <alignment horizontal="right" vertical="top"/>
    </xf>
    <xf numFmtId="0" fontId="37" fillId="21" borderId="0">
      <alignment horizontal="left" vertical="top"/>
    </xf>
    <xf numFmtId="0" fontId="39" fillId="23" borderId="0">
      <alignment horizontal="left" vertical="top"/>
    </xf>
    <xf numFmtId="0" fontId="37" fillId="20" borderId="0">
      <alignment horizontal="right" vertical="top"/>
    </xf>
    <xf numFmtId="0" fontId="39" fillId="23" borderId="0">
      <alignment horizontal="right" vertical="top"/>
    </xf>
    <xf numFmtId="0" fontId="39" fillId="20" borderId="0">
      <alignment horizontal="center" vertical="top"/>
    </xf>
    <xf numFmtId="0" fontId="37" fillId="21" borderId="0">
      <alignment horizontal="left" vertical="top"/>
    </xf>
    <xf numFmtId="0" fontId="39" fillId="22" borderId="0">
      <alignment horizontal="left" vertical="top"/>
    </xf>
    <xf numFmtId="0" fontId="39" fillId="23" borderId="0">
      <alignment horizontal="left" vertical="top"/>
    </xf>
    <xf numFmtId="0" fontId="37" fillId="20" borderId="0">
      <alignment horizontal="right" vertical="top"/>
    </xf>
    <xf numFmtId="0" fontId="39" fillId="22" borderId="0">
      <alignment horizontal="right" vertical="top"/>
    </xf>
    <xf numFmtId="0" fontId="39" fillId="23" borderId="0">
      <alignment horizontal="right" vertical="top"/>
    </xf>
    <xf numFmtId="0" fontId="39" fillId="20" borderId="0">
      <alignment horizontal="center" vertical="top"/>
    </xf>
    <xf numFmtId="0" fontId="37" fillId="21" borderId="0">
      <alignment horizontal="left" vertical="top"/>
    </xf>
    <xf numFmtId="0" fontId="39" fillId="23" borderId="0">
      <alignment horizontal="left" vertical="top"/>
    </xf>
    <xf numFmtId="0" fontId="37" fillId="20" borderId="0">
      <alignment horizontal="right" vertical="top"/>
    </xf>
    <xf numFmtId="0" fontId="39" fillId="23" borderId="0">
      <alignment horizontal="right" vertical="top"/>
    </xf>
    <xf numFmtId="0" fontId="60" fillId="0" borderId="0"/>
  </cellStyleXfs>
  <cellXfs count="471">
    <xf numFmtId="0" fontId="0" fillId="0" borderId="0" xfId="0"/>
    <xf numFmtId="0" fontId="6" fillId="0" borderId="13" xfId="3" applyFont="1" applyBorder="1" applyAlignment="1"/>
    <xf numFmtId="0" fontId="7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Border="1" applyAlignment="1"/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3" applyFont="1" applyBorder="1" applyAlignment="1" applyProtection="1">
      <alignment horizontal="center" vertical="center"/>
    </xf>
    <xf numFmtId="0" fontId="8" fillId="0" borderId="0" xfId="3" applyFont="1" applyBorder="1" applyAlignment="1" applyProtection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1" fillId="4" borderId="2" xfId="3" applyFont="1" applyFill="1" applyBorder="1" applyAlignment="1" applyProtection="1">
      <alignment horizontal="center" vertical="center"/>
    </xf>
    <xf numFmtId="0" fontId="8" fillId="4" borderId="4" xfId="3" applyFont="1" applyFill="1" applyBorder="1" applyAlignment="1" applyProtection="1">
      <alignment horizontal="left"/>
    </xf>
    <xf numFmtId="0" fontId="15" fillId="0" borderId="0" xfId="3" applyFont="1" applyBorder="1" applyAlignment="1"/>
    <xf numFmtId="0" fontId="16" fillId="8" borderId="7" xfId="0" applyFont="1" applyFill="1" applyBorder="1" applyAlignment="1" applyProtection="1"/>
    <xf numFmtId="0" fontId="17" fillId="0" borderId="0" xfId="3" applyFont="1" applyBorder="1" applyAlignment="1"/>
    <xf numFmtId="0" fontId="16" fillId="2" borderId="8" xfId="0" applyFont="1" applyFill="1" applyBorder="1" applyAlignment="1" applyProtection="1"/>
    <xf numFmtId="0" fontId="8" fillId="0" borderId="0" xfId="2" applyFont="1" applyBorder="1" applyAlignment="1"/>
    <xf numFmtId="0" fontId="16" fillId="6" borderId="7" xfId="0" applyFont="1" applyFill="1" applyBorder="1" applyAlignment="1" applyProtection="1"/>
    <xf numFmtId="0" fontId="8" fillId="0" borderId="0" xfId="3" applyFont="1" applyBorder="1" applyAlignment="1" applyProtection="1"/>
    <xf numFmtId="0" fontId="7" fillId="0" borderId="0" xfId="3" applyFont="1" applyFill="1" applyBorder="1" applyAlignment="1" applyProtection="1">
      <alignment horizontal="center" vertical="center"/>
    </xf>
    <xf numFmtId="0" fontId="7" fillId="0" borderId="0" xfId="3" applyFont="1" applyBorder="1" applyAlignment="1" applyProtection="1">
      <alignment horizontal="center" vertical="center"/>
    </xf>
    <xf numFmtId="0" fontId="10" fillId="3" borderId="0" xfId="3" applyFont="1" applyFill="1" applyBorder="1" applyAlignment="1" applyProtection="1">
      <alignment horizontal="centerContinuous"/>
    </xf>
    <xf numFmtId="0" fontId="19" fillId="3" borderId="0" xfId="3" applyFont="1" applyFill="1" applyBorder="1" applyAlignment="1" applyProtection="1">
      <alignment horizontal="center" vertical="center"/>
    </xf>
    <xf numFmtId="0" fontId="8" fillId="4" borderId="1" xfId="3" applyFont="1" applyFill="1" applyBorder="1" applyAlignment="1" applyProtection="1">
      <alignment horizontal="left"/>
    </xf>
    <xf numFmtId="0" fontId="20" fillId="4" borderId="2" xfId="3" applyFont="1" applyFill="1" applyBorder="1" applyAlignment="1" applyProtection="1">
      <alignment horizontal="center" vertical="center"/>
    </xf>
    <xf numFmtId="0" fontId="20" fillId="4" borderId="5" xfId="3" applyFont="1" applyFill="1" applyBorder="1" applyAlignment="1" applyProtection="1">
      <alignment horizontal="center" vertical="center"/>
    </xf>
    <xf numFmtId="0" fontId="21" fillId="4" borderId="5" xfId="0" applyFont="1" applyFill="1" applyBorder="1" applyAlignment="1" applyProtection="1">
      <alignment horizontal="center" vertical="center"/>
    </xf>
    <xf numFmtId="0" fontId="21" fillId="4" borderId="6" xfId="0" applyFont="1" applyFill="1" applyBorder="1" applyAlignment="1" applyProtection="1">
      <alignment horizontal="center" vertical="center"/>
    </xf>
    <xf numFmtId="0" fontId="9" fillId="0" borderId="0" xfId="2" applyFont="1" applyBorder="1" applyAlignment="1"/>
    <xf numFmtId="0" fontId="17" fillId="4" borderId="11" xfId="3" applyFont="1" applyFill="1" applyBorder="1" applyAlignment="1" applyProtection="1">
      <alignment horizontal="left"/>
    </xf>
    <xf numFmtId="0" fontId="20" fillId="4" borderId="12" xfId="3" applyFont="1" applyFill="1" applyBorder="1" applyAlignment="1" applyProtection="1">
      <alignment horizontal="center" vertical="center"/>
    </xf>
    <xf numFmtId="0" fontId="22" fillId="0" borderId="0" xfId="3" applyFont="1" applyBorder="1" applyAlignment="1"/>
    <xf numFmtId="0" fontId="21" fillId="4" borderId="2" xfId="0" applyFont="1" applyFill="1" applyBorder="1" applyAlignment="1" applyProtection="1">
      <alignment horizontal="center" vertical="center"/>
    </xf>
    <xf numFmtId="0" fontId="21" fillId="4" borderId="3" xfId="0" applyFont="1" applyFill="1" applyBorder="1" applyAlignment="1" applyProtection="1">
      <alignment horizontal="center" vertical="center"/>
    </xf>
    <xf numFmtId="0" fontId="16" fillId="6" borderId="7" xfId="0" applyFont="1" applyFill="1" applyBorder="1" applyAlignment="1" applyProtection="1">
      <alignment shrinkToFit="1"/>
    </xf>
    <xf numFmtId="0" fontId="22" fillId="0" borderId="0" xfId="2" applyFont="1" applyBorder="1" applyAlignment="1"/>
    <xf numFmtId="0" fontId="23" fillId="0" borderId="0" xfId="3" applyFont="1" applyBorder="1" applyAlignment="1">
      <alignment horizontal="center" vertical="center"/>
    </xf>
    <xf numFmtId="0" fontId="10" fillId="3" borderId="0" xfId="3" applyFont="1" applyFill="1" applyBorder="1" applyAlignment="1" applyProtection="1">
      <alignment horizontal="centerContinuous" vertical="center"/>
    </xf>
    <xf numFmtId="0" fontId="16" fillId="6" borderId="8" xfId="0" applyFont="1" applyFill="1" applyBorder="1" applyAlignment="1" applyProtection="1"/>
    <xf numFmtId="0" fontId="24" fillId="0" borderId="0" xfId="3" applyFont="1" applyBorder="1" applyAlignment="1"/>
    <xf numFmtId="0" fontId="0" fillId="0" borderId="0" xfId="0" applyFill="1"/>
    <xf numFmtId="0" fontId="17" fillId="0" borderId="0" xfId="3" applyFont="1" applyFill="1" applyBorder="1" applyAlignment="1"/>
    <xf numFmtId="0" fontId="15" fillId="0" borderId="0" xfId="3" applyFont="1" applyFill="1" applyBorder="1" applyAlignment="1"/>
    <xf numFmtId="0" fontId="8" fillId="0" borderId="0" xfId="3" applyFont="1" applyFill="1" applyBorder="1" applyAlignment="1"/>
    <xf numFmtId="0" fontId="8" fillId="0" borderId="0" xfId="2" applyFont="1" applyFill="1" applyBorder="1" applyAlignment="1"/>
    <xf numFmtId="0" fontId="9" fillId="0" borderId="0" xfId="2" applyFont="1" applyFill="1" applyBorder="1" applyAlignment="1"/>
    <xf numFmtId="168" fontId="12" fillId="0" borderId="0" xfId="0" applyNumberFormat="1" applyFont="1" applyBorder="1" applyAlignment="1" applyProtection="1">
      <alignment horizontal="center" vertical="center"/>
    </xf>
    <xf numFmtId="0" fontId="22" fillId="0" borderId="0" xfId="3" applyFont="1" applyFill="1" applyBorder="1" applyAlignment="1"/>
    <xf numFmtId="0" fontId="32" fillId="0" borderId="0" xfId="3" applyFont="1" applyBorder="1" applyAlignment="1"/>
    <xf numFmtId="170" fontId="8" fillId="0" borderId="0" xfId="1" applyNumberFormat="1" applyFont="1" applyFill="1" applyBorder="1" applyAlignment="1"/>
    <xf numFmtId="0" fontId="22" fillId="0" borderId="0" xfId="2" applyFont="1" applyFill="1" applyBorder="1" applyAlignment="1"/>
    <xf numFmtId="0" fontId="24" fillId="0" borderId="0" xfId="3" applyFont="1" applyFill="1" applyBorder="1" applyAlignment="1"/>
    <xf numFmtId="0" fontId="24" fillId="0" borderId="0" xfId="2" applyFont="1" applyBorder="1" applyAlignment="1"/>
    <xf numFmtId="0" fontId="33" fillId="0" borderId="0" xfId="2" applyFont="1" applyBorder="1" applyAlignment="1"/>
    <xf numFmtId="17" fontId="0" fillId="0" borderId="0" xfId="0" applyNumberFormat="1"/>
    <xf numFmtId="0" fontId="2" fillId="0" borderId="0" xfId="0" applyFont="1"/>
    <xf numFmtId="0" fontId="33" fillId="0" borderId="0" xfId="3" applyFont="1" applyFill="1" applyBorder="1" applyAlignment="1"/>
    <xf numFmtId="0" fontId="14" fillId="17" borderId="3" xfId="0" applyFont="1" applyFill="1" applyBorder="1" applyAlignment="1" applyProtection="1">
      <alignment horizontal="center" vertical="center"/>
    </xf>
    <xf numFmtId="0" fontId="14" fillId="17" borderId="5" xfId="0" applyFont="1" applyFill="1" applyBorder="1" applyAlignment="1" applyProtection="1">
      <alignment horizontal="center" vertical="center"/>
    </xf>
    <xf numFmtId="0" fontId="11" fillId="17" borderId="5" xfId="3" applyFont="1" applyFill="1" applyBorder="1" applyAlignment="1" applyProtection="1">
      <alignment horizontal="center" vertical="center"/>
    </xf>
    <xf numFmtId="0" fontId="8" fillId="17" borderId="4" xfId="3" applyFont="1" applyFill="1" applyBorder="1" applyAlignment="1" applyProtection="1">
      <alignment horizontal="left"/>
    </xf>
    <xf numFmtId="0" fontId="13" fillId="17" borderId="1" xfId="0" applyFont="1" applyFill="1" applyBorder="1" applyAlignment="1" applyProtection="1">
      <alignment horizontal="center"/>
    </xf>
    <xf numFmtId="0" fontId="10" fillId="14" borderId="0" xfId="0" applyFont="1" applyFill="1" applyBorder="1" applyAlignment="1" applyProtection="1">
      <alignment horizontal="centerContinuous"/>
    </xf>
    <xf numFmtId="0" fontId="10" fillId="0" borderId="0" xfId="3" applyFont="1" applyFill="1" applyBorder="1" applyAlignment="1" applyProtection="1"/>
    <xf numFmtId="169" fontId="9" fillId="0" borderId="0" xfId="3" applyNumberFormat="1" applyFont="1" applyFill="1" applyBorder="1" applyAlignment="1" applyProtection="1">
      <alignment horizontal="left"/>
    </xf>
    <xf numFmtId="0" fontId="35" fillId="0" borderId="0" xfId="3" applyFont="1" applyBorder="1" applyAlignment="1"/>
    <xf numFmtId="0" fontId="35" fillId="0" borderId="0" xfId="3" applyFont="1" applyFill="1" applyBorder="1" applyAlignment="1"/>
    <xf numFmtId="0" fontId="8" fillId="0" borderId="0" xfId="3" quotePrefix="1" applyFont="1" applyFill="1" applyBorder="1" applyAlignment="1"/>
    <xf numFmtId="0" fontId="36" fillId="0" borderId="0" xfId="32"/>
    <xf numFmtId="0" fontId="24" fillId="18" borderId="0" xfId="3" applyFont="1" applyFill="1" applyBorder="1" applyAlignment="1"/>
    <xf numFmtId="0" fontId="33" fillId="18" borderId="0" xfId="3" applyFont="1" applyFill="1" applyBorder="1" applyAlignment="1"/>
    <xf numFmtId="0" fontId="33" fillId="18" borderId="0" xfId="2" applyFont="1" applyFill="1" applyBorder="1" applyAlignment="1"/>
    <xf numFmtId="0" fontId="0" fillId="0" borderId="0" xfId="0"/>
    <xf numFmtId="0" fontId="11" fillId="0" borderId="0" xfId="3" applyFont="1" applyFill="1" applyBorder="1" applyAlignment="1"/>
    <xf numFmtId="49" fontId="0" fillId="0" borderId="0" xfId="0" applyNumberFormat="1"/>
    <xf numFmtId="0" fontId="37" fillId="20" borderId="0" xfId="41">
      <alignment horizontal="left" vertical="center"/>
    </xf>
    <xf numFmtId="0" fontId="37" fillId="21" borderId="22" xfId="42" applyBorder="1">
      <alignment horizontal="left" vertical="top"/>
    </xf>
    <xf numFmtId="0" fontId="37" fillId="21" borderId="23" xfId="42" applyBorder="1">
      <alignment horizontal="left" vertical="top"/>
    </xf>
    <xf numFmtId="0" fontId="37" fillId="21" borderId="24" xfId="42" applyBorder="1">
      <alignment horizontal="left" vertical="top"/>
    </xf>
    <xf numFmtId="0" fontId="37" fillId="21" borderId="25" xfId="42" applyBorder="1">
      <alignment horizontal="left" vertical="top"/>
    </xf>
    <xf numFmtId="0" fontId="38" fillId="21" borderId="26" xfId="43" applyBorder="1">
      <alignment horizontal="left" vertical="top"/>
    </xf>
    <xf numFmtId="0" fontId="39" fillId="23" borderId="24" xfId="45" applyBorder="1">
      <alignment horizontal="left" vertical="top"/>
    </xf>
    <xf numFmtId="0" fontId="39" fillId="22" borderId="25" xfId="44" applyBorder="1">
      <alignment horizontal="left" vertical="top"/>
    </xf>
    <xf numFmtId="0" fontId="37" fillId="21" borderId="27" xfId="42" applyBorder="1">
      <alignment horizontal="left" vertical="top"/>
    </xf>
    <xf numFmtId="0" fontId="37" fillId="21" borderId="28" xfId="42" applyBorder="1">
      <alignment horizontal="left" vertical="top"/>
    </xf>
    <xf numFmtId="0" fontId="39" fillId="23" borderId="27" xfId="45" applyBorder="1">
      <alignment horizontal="left" vertical="top"/>
    </xf>
    <xf numFmtId="0" fontId="39" fillId="23" borderId="23" xfId="45" applyBorder="1">
      <alignment horizontal="left" vertical="top"/>
    </xf>
    <xf numFmtId="3" fontId="37" fillId="20" borderId="29" xfId="46" applyNumberFormat="1" applyBorder="1">
      <alignment horizontal="right" vertical="top"/>
    </xf>
    <xf numFmtId="3" fontId="37" fillId="20" borderId="31" xfId="46" applyNumberFormat="1" applyBorder="1">
      <alignment horizontal="right" vertical="top"/>
    </xf>
    <xf numFmtId="3" fontId="39" fillId="22" borderId="33" xfId="47" applyNumberFormat="1" applyBorder="1">
      <alignment horizontal="right" vertical="top"/>
    </xf>
    <xf numFmtId="3" fontId="37" fillId="20" borderId="35" xfId="46" applyNumberFormat="1" applyBorder="1">
      <alignment horizontal="right" vertical="top"/>
    </xf>
    <xf numFmtId="3" fontId="39" fillId="23" borderId="37" xfId="48" applyNumberFormat="1" applyBorder="1">
      <alignment horizontal="right" vertical="top"/>
    </xf>
    <xf numFmtId="3" fontId="37" fillId="20" borderId="30" xfId="46" applyNumberFormat="1" applyBorder="1">
      <alignment horizontal="right" vertical="top"/>
    </xf>
    <xf numFmtId="3" fontId="37" fillId="20" borderId="32" xfId="46" applyNumberFormat="1" applyBorder="1">
      <alignment horizontal="right" vertical="top"/>
    </xf>
    <xf numFmtId="3" fontId="39" fillId="22" borderId="34" xfId="47" applyNumberFormat="1" applyBorder="1">
      <alignment horizontal="right" vertical="top"/>
    </xf>
    <xf numFmtId="3" fontId="37" fillId="20" borderId="36" xfId="46" applyNumberFormat="1" applyBorder="1">
      <alignment horizontal="right" vertical="top"/>
    </xf>
    <xf numFmtId="3" fontId="39" fillId="23" borderId="39" xfId="48" applyNumberFormat="1" applyBorder="1">
      <alignment horizontal="right" vertical="top"/>
    </xf>
    <xf numFmtId="3" fontId="39" fillId="23" borderId="38" xfId="48" applyNumberFormat="1" applyBorder="1">
      <alignment horizontal="right" vertical="top"/>
    </xf>
    <xf numFmtId="49" fontId="40" fillId="0" borderId="0" xfId="0" applyNumberFormat="1" applyFont="1"/>
    <xf numFmtId="175" fontId="41" fillId="0" borderId="0" xfId="0" applyNumberFormat="1" applyFont="1"/>
    <xf numFmtId="164" fontId="9" fillId="0" borderId="0" xfId="2" applyNumberFormat="1" applyFont="1" applyFill="1" applyBorder="1" applyAlignment="1"/>
    <xf numFmtId="164" fontId="35" fillId="0" borderId="0" xfId="3" applyNumberFormat="1" applyFont="1" applyFill="1" applyBorder="1" applyAlignment="1"/>
    <xf numFmtId="164" fontId="35" fillId="0" borderId="0" xfId="3" applyNumberFormat="1" applyFont="1" applyBorder="1" applyAlignment="1"/>
    <xf numFmtId="9" fontId="19" fillId="0" borderId="0" xfId="1" applyFont="1" applyFill="1" applyBorder="1" applyAlignment="1"/>
    <xf numFmtId="0" fontId="26" fillId="18" borderId="0" xfId="0" applyFont="1" applyFill="1"/>
    <xf numFmtId="0" fontId="39" fillId="20" borderId="40" xfId="50" applyBorder="1">
      <alignment horizontal="center" vertical="top"/>
    </xf>
    <xf numFmtId="0" fontId="37" fillId="21" borderId="23" xfId="51" applyBorder="1">
      <alignment horizontal="left" vertical="top"/>
    </xf>
    <xf numFmtId="0" fontId="37" fillId="21" borderId="41" xfId="51" applyBorder="1">
      <alignment horizontal="left" vertical="top"/>
    </xf>
    <xf numFmtId="0" fontId="37" fillId="21" borderId="42" xfId="51" applyBorder="1">
      <alignment horizontal="left" vertical="top"/>
    </xf>
    <xf numFmtId="0" fontId="37" fillId="21" borderId="25" xfId="51" applyBorder="1">
      <alignment horizontal="left" vertical="top"/>
    </xf>
    <xf numFmtId="0" fontId="39" fillId="23" borderId="42" xfId="52" applyBorder="1">
      <alignment horizontal="left" vertical="top"/>
    </xf>
    <xf numFmtId="0" fontId="39" fillId="23" borderId="25" xfId="52" applyBorder="1">
      <alignment horizontal="left" vertical="top"/>
    </xf>
    <xf numFmtId="0" fontId="37" fillId="21" borderId="28" xfId="51" applyBorder="1">
      <alignment horizontal="left" vertical="top"/>
    </xf>
    <xf numFmtId="3" fontId="37" fillId="20" borderId="29" xfId="53" applyNumberFormat="1" applyBorder="1">
      <alignment horizontal="right" vertical="top"/>
    </xf>
    <xf numFmtId="3" fontId="37" fillId="20" borderId="31" xfId="53" applyNumberFormat="1" applyBorder="1">
      <alignment horizontal="right" vertical="top"/>
    </xf>
    <xf numFmtId="3" fontId="39" fillId="23" borderId="66" xfId="54" applyNumberFormat="1" applyBorder="1">
      <alignment horizontal="right" vertical="top"/>
    </xf>
    <xf numFmtId="3" fontId="37" fillId="20" borderId="30" xfId="53" applyNumberFormat="1" applyBorder="1">
      <alignment horizontal="right" vertical="top"/>
    </xf>
    <xf numFmtId="3" fontId="37" fillId="20" borderId="32" xfId="53" applyNumberFormat="1" applyBorder="1">
      <alignment horizontal="right" vertical="top"/>
    </xf>
    <xf numFmtId="3" fontId="39" fillId="23" borderId="67" xfId="54" applyNumberFormat="1" applyBorder="1">
      <alignment horizontal="right" vertical="top"/>
    </xf>
    <xf numFmtId="173" fontId="37" fillId="20" borderId="30" xfId="53" applyNumberFormat="1" applyBorder="1">
      <alignment horizontal="right" vertical="top"/>
    </xf>
    <xf numFmtId="173" fontId="37" fillId="20" borderId="32" xfId="53" applyNumberFormat="1" applyBorder="1">
      <alignment horizontal="right" vertical="top"/>
    </xf>
    <xf numFmtId="173" fontId="39" fillId="23" borderId="68" xfId="54" applyNumberFormat="1" applyBorder="1">
      <alignment horizontal="right" vertical="top"/>
    </xf>
    <xf numFmtId="3" fontId="39" fillId="23" borderId="48" xfId="54" applyNumberFormat="1" applyBorder="1">
      <alignment horizontal="right" vertical="top"/>
    </xf>
    <xf numFmtId="3" fontId="39" fillId="23" borderId="69" xfId="54" applyNumberFormat="1" applyBorder="1">
      <alignment horizontal="right" vertical="top"/>
    </xf>
    <xf numFmtId="0" fontId="39" fillId="20" borderId="40" xfId="55" applyBorder="1">
      <alignment horizontal="center" vertical="top"/>
    </xf>
    <xf numFmtId="0" fontId="37" fillId="21" borderId="27" xfId="56" applyBorder="1">
      <alignment horizontal="left" vertical="top"/>
    </xf>
    <xf numFmtId="0" fontId="37" fillId="21" borderId="23" xfId="56" applyBorder="1">
      <alignment horizontal="left" vertical="top"/>
    </xf>
    <xf numFmtId="0" fontId="37" fillId="21" borderId="24" xfId="56" applyBorder="1">
      <alignment horizontal="left" vertical="top"/>
    </xf>
    <xf numFmtId="0" fontId="37" fillId="21" borderId="42" xfId="56" applyBorder="1">
      <alignment horizontal="left" vertical="top"/>
    </xf>
    <xf numFmtId="0" fontId="37" fillId="21" borderId="25" xfId="56" applyBorder="1">
      <alignment horizontal="left" vertical="top"/>
    </xf>
    <xf numFmtId="0" fontId="39" fillId="23" borderId="24" xfId="57" applyBorder="1">
      <alignment horizontal="left" vertical="top"/>
    </xf>
    <xf numFmtId="0" fontId="39" fillId="23" borderId="42" xfId="57" applyBorder="1">
      <alignment horizontal="left" vertical="top"/>
    </xf>
    <xf numFmtId="0" fontId="37" fillId="21" borderId="28" xfId="56" applyBorder="1">
      <alignment horizontal="left" vertical="top"/>
    </xf>
    <xf numFmtId="0" fontId="39" fillId="22" borderId="25" xfId="58" applyBorder="1">
      <alignment horizontal="left" vertical="top"/>
    </xf>
    <xf numFmtId="0" fontId="39" fillId="23" borderId="27" xfId="57" applyBorder="1">
      <alignment horizontal="left" vertical="top"/>
    </xf>
    <xf numFmtId="0" fontId="39" fillId="23" borderId="23" xfId="57" applyBorder="1">
      <alignment horizontal="left" vertical="top"/>
    </xf>
    <xf numFmtId="0" fontId="39" fillId="23" borderId="39" xfId="60" applyBorder="1">
      <alignment horizontal="right" vertical="top"/>
    </xf>
    <xf numFmtId="0" fontId="37" fillId="20" borderId="57" xfId="59" applyBorder="1">
      <alignment horizontal="right" vertical="top"/>
    </xf>
    <xf numFmtId="3" fontId="37" fillId="20" borderId="29" xfId="59" applyNumberFormat="1" applyBorder="1">
      <alignment horizontal="right" vertical="top"/>
    </xf>
    <xf numFmtId="3" fontId="37" fillId="20" borderId="46" xfId="59" applyNumberFormat="1" applyBorder="1">
      <alignment horizontal="right" vertical="top"/>
    </xf>
    <xf numFmtId="3" fontId="39" fillId="22" borderId="51" xfId="61" applyNumberFormat="1" applyBorder="1">
      <alignment horizontal="right" vertical="top"/>
    </xf>
    <xf numFmtId="3" fontId="37" fillId="20" borderId="35" xfId="59" applyNumberFormat="1" applyBorder="1">
      <alignment horizontal="right" vertical="top"/>
    </xf>
    <xf numFmtId="3" fontId="39" fillId="23" borderId="37" xfId="60" applyNumberFormat="1" applyBorder="1">
      <alignment horizontal="right" vertical="top"/>
    </xf>
    <xf numFmtId="3" fontId="37" fillId="20" borderId="30" xfId="59" applyNumberFormat="1" applyBorder="1">
      <alignment horizontal="right" vertical="top"/>
    </xf>
    <xf numFmtId="3" fontId="37" fillId="20" borderId="47" xfId="59" applyNumberFormat="1" applyBorder="1">
      <alignment horizontal="right" vertical="top"/>
    </xf>
    <xf numFmtId="3" fontId="39" fillId="22" borderId="52" xfId="61" applyNumberFormat="1" applyBorder="1">
      <alignment horizontal="right" vertical="top"/>
    </xf>
    <xf numFmtId="3" fontId="37" fillId="20" borderId="36" xfId="59" applyNumberFormat="1" applyBorder="1">
      <alignment horizontal="right" vertical="top"/>
    </xf>
    <xf numFmtId="3" fontId="39" fillId="23" borderId="39" xfId="60" applyNumberFormat="1" applyBorder="1">
      <alignment horizontal="right" vertical="top"/>
    </xf>
    <xf numFmtId="173" fontId="37" fillId="20" borderId="70" xfId="59" applyNumberFormat="1" applyBorder="1">
      <alignment horizontal="right" vertical="top"/>
    </xf>
    <xf numFmtId="173" fontId="37" fillId="20" borderId="57" xfId="59" applyNumberFormat="1" applyBorder="1">
      <alignment horizontal="right" vertical="top"/>
    </xf>
    <xf numFmtId="173" fontId="39" fillId="22" borderId="52" xfId="61" applyNumberFormat="1" applyBorder="1">
      <alignment horizontal="right" vertical="top"/>
    </xf>
    <xf numFmtId="173" fontId="37" fillId="20" borderId="60" xfId="59" applyNumberFormat="1" applyBorder="1">
      <alignment horizontal="right" vertical="top"/>
    </xf>
    <xf numFmtId="173" fontId="39" fillId="23" borderId="39" xfId="60" applyNumberFormat="1" applyBorder="1">
      <alignment horizontal="right" vertical="top"/>
    </xf>
    <xf numFmtId="3" fontId="39" fillId="23" borderId="58" xfId="60" applyNumberFormat="1" applyBorder="1">
      <alignment horizontal="right" vertical="top"/>
    </xf>
    <xf numFmtId="3" fontId="39" fillId="23" borderId="59" xfId="60" applyNumberFormat="1" applyBorder="1">
      <alignment horizontal="right" vertical="top"/>
    </xf>
    <xf numFmtId="3" fontId="39" fillId="23" borderId="38" xfId="60" applyNumberFormat="1" applyBorder="1">
      <alignment horizontal="right" vertical="top"/>
    </xf>
    <xf numFmtId="0" fontId="39" fillId="20" borderId="40" xfId="63" applyBorder="1">
      <alignment horizontal="center" vertical="top"/>
    </xf>
    <xf numFmtId="0" fontId="37" fillId="21" borderId="23" xfId="64" applyBorder="1">
      <alignment horizontal="left" vertical="top"/>
    </xf>
    <xf numFmtId="0" fontId="37" fillId="21" borderId="41" xfId="64" applyBorder="1">
      <alignment horizontal="left" vertical="top"/>
    </xf>
    <xf numFmtId="0" fontId="37" fillId="21" borderId="42" xfId="64" applyBorder="1">
      <alignment horizontal="left" vertical="top"/>
    </xf>
    <xf numFmtId="0" fontId="37" fillId="21" borderId="25" xfId="64" applyBorder="1">
      <alignment horizontal="left" vertical="top"/>
    </xf>
    <xf numFmtId="0" fontId="39" fillId="23" borderId="42" xfId="65" applyBorder="1">
      <alignment horizontal="left" vertical="top"/>
    </xf>
    <xf numFmtId="0" fontId="39" fillId="23" borderId="25" xfId="65" applyBorder="1">
      <alignment horizontal="left" vertical="top"/>
    </xf>
    <xf numFmtId="0" fontId="37" fillId="21" borderId="28" xfId="64" applyBorder="1">
      <alignment horizontal="left" vertical="top"/>
    </xf>
    <xf numFmtId="3" fontId="37" fillId="20" borderId="29" xfId="66" applyNumberFormat="1" applyBorder="1">
      <alignment horizontal="right" vertical="top"/>
    </xf>
    <xf numFmtId="3" fontId="37" fillId="20" borderId="31" xfId="66" applyNumberFormat="1" applyBorder="1">
      <alignment horizontal="right" vertical="top"/>
    </xf>
    <xf numFmtId="3" fontId="39" fillId="23" borderId="66" xfId="67" applyNumberFormat="1" applyBorder="1">
      <alignment horizontal="right" vertical="top"/>
    </xf>
    <xf numFmtId="3" fontId="37" fillId="20" borderId="30" xfId="66" applyNumberFormat="1" applyBorder="1">
      <alignment horizontal="right" vertical="top"/>
    </xf>
    <xf numFmtId="3" fontId="37" fillId="20" borderId="32" xfId="66" applyNumberFormat="1" applyBorder="1">
      <alignment horizontal="right" vertical="top"/>
    </xf>
    <xf numFmtId="3" fontId="39" fillId="23" borderId="67" xfId="67" applyNumberFormat="1" applyBorder="1">
      <alignment horizontal="right" vertical="top"/>
    </xf>
    <xf numFmtId="173" fontId="37" fillId="20" borderId="30" xfId="66" applyNumberFormat="1" applyBorder="1">
      <alignment horizontal="right" vertical="top"/>
    </xf>
    <xf numFmtId="173" fontId="37" fillId="20" borderId="32" xfId="66" applyNumberFormat="1" applyBorder="1">
      <alignment horizontal="right" vertical="top"/>
    </xf>
    <xf numFmtId="173" fontId="39" fillId="23" borderId="68" xfId="67" applyNumberFormat="1" applyBorder="1">
      <alignment horizontal="right" vertical="top"/>
    </xf>
    <xf numFmtId="3" fontId="39" fillId="23" borderId="48" xfId="67" applyNumberFormat="1" applyBorder="1">
      <alignment horizontal="right" vertical="top"/>
    </xf>
    <xf numFmtId="3" fontId="39" fillId="23" borderId="69" xfId="67" applyNumberFormat="1" applyBorder="1">
      <alignment horizontal="right" vertical="top"/>
    </xf>
    <xf numFmtId="0" fontId="39" fillId="20" borderId="40" xfId="62" applyBorder="1">
      <alignment horizontal="center" vertical="top"/>
    </xf>
    <xf numFmtId="0" fontId="37" fillId="21" borderId="27" xfId="69" applyBorder="1">
      <alignment horizontal="left" vertical="top"/>
    </xf>
    <xf numFmtId="0" fontId="37" fillId="21" borderId="23" xfId="69" applyBorder="1">
      <alignment horizontal="left" vertical="top"/>
    </xf>
    <xf numFmtId="0" fontId="37" fillId="21" borderId="24" xfId="69" applyBorder="1">
      <alignment horizontal="left" vertical="top"/>
    </xf>
    <xf numFmtId="0" fontId="37" fillId="21" borderId="42" xfId="69" applyBorder="1">
      <alignment horizontal="left" vertical="top"/>
    </xf>
    <xf numFmtId="0" fontId="37" fillId="21" borderId="25" xfId="69" applyBorder="1">
      <alignment horizontal="left" vertical="top"/>
    </xf>
    <xf numFmtId="0" fontId="39" fillId="23" borderId="24" xfId="70" applyBorder="1">
      <alignment horizontal="left" vertical="top"/>
    </xf>
    <xf numFmtId="0" fontId="39" fillId="23" borderId="42" xfId="70" applyBorder="1">
      <alignment horizontal="left" vertical="top"/>
    </xf>
    <xf numFmtId="0" fontId="39" fillId="22" borderId="25" xfId="71" applyBorder="1">
      <alignment horizontal="left" vertical="top"/>
    </xf>
    <xf numFmtId="0" fontId="37" fillId="21" borderId="28" xfId="69" applyBorder="1">
      <alignment horizontal="left" vertical="top"/>
    </xf>
    <xf numFmtId="0" fontId="39" fillId="23" borderId="27" xfId="70" applyBorder="1">
      <alignment horizontal="left" vertical="top"/>
    </xf>
    <xf numFmtId="0" fontId="39" fillId="23" borderId="23" xfId="70" applyBorder="1">
      <alignment horizontal="left" vertical="top"/>
    </xf>
    <xf numFmtId="3" fontId="37" fillId="20" borderId="29" xfId="72" applyNumberFormat="1" applyBorder="1">
      <alignment horizontal="right" vertical="top"/>
    </xf>
    <xf numFmtId="3" fontId="37" fillId="20" borderId="46" xfId="72" applyNumberFormat="1" applyBorder="1">
      <alignment horizontal="right" vertical="top"/>
    </xf>
    <xf numFmtId="3" fontId="39" fillId="22" borderId="51" xfId="74" applyNumberFormat="1" applyBorder="1">
      <alignment horizontal="right" vertical="top"/>
    </xf>
    <xf numFmtId="3" fontId="37" fillId="20" borderId="35" xfId="72" applyNumberFormat="1" applyBorder="1">
      <alignment horizontal="right" vertical="top"/>
    </xf>
    <xf numFmtId="3" fontId="39" fillId="23" borderId="37" xfId="73" applyNumberFormat="1" applyBorder="1">
      <alignment horizontal="right" vertical="top"/>
    </xf>
    <xf numFmtId="3" fontId="37" fillId="20" borderId="30" xfId="72" applyNumberFormat="1" applyBorder="1">
      <alignment horizontal="right" vertical="top"/>
    </xf>
    <xf numFmtId="3" fontId="37" fillId="20" borderId="47" xfId="72" applyNumberFormat="1" applyBorder="1">
      <alignment horizontal="right" vertical="top"/>
    </xf>
    <xf numFmtId="3" fontId="39" fillId="22" borderId="52" xfId="74" applyNumberFormat="1" applyBorder="1">
      <alignment horizontal="right" vertical="top"/>
    </xf>
    <xf numFmtId="3" fontId="37" fillId="20" borderId="36" xfId="72" applyNumberFormat="1" applyBorder="1">
      <alignment horizontal="right" vertical="top"/>
    </xf>
    <xf numFmtId="3" fontId="39" fillId="23" borderId="39" xfId="73" applyNumberFormat="1" applyBorder="1">
      <alignment horizontal="right" vertical="top"/>
    </xf>
    <xf numFmtId="173" fontId="37" fillId="20" borderId="70" xfId="72" applyNumberFormat="1" applyBorder="1">
      <alignment horizontal="right" vertical="top"/>
    </xf>
    <xf numFmtId="173" fontId="37" fillId="20" borderId="57" xfId="72" applyNumberFormat="1" applyBorder="1">
      <alignment horizontal="right" vertical="top"/>
    </xf>
    <xf numFmtId="173" fontId="39" fillId="22" borderId="52" xfId="74" applyNumberFormat="1" applyBorder="1">
      <alignment horizontal="right" vertical="top"/>
    </xf>
    <xf numFmtId="173" fontId="37" fillId="20" borderId="60" xfId="72" applyNumberFormat="1" applyBorder="1">
      <alignment horizontal="right" vertical="top"/>
    </xf>
    <xf numFmtId="173" fontId="39" fillId="23" borderId="39" xfId="73" applyNumberFormat="1" applyBorder="1">
      <alignment horizontal="right" vertical="top"/>
    </xf>
    <xf numFmtId="3" fontId="39" fillId="23" borderId="58" xfId="73" applyNumberFormat="1" applyBorder="1">
      <alignment horizontal="right" vertical="top"/>
    </xf>
    <xf numFmtId="3" fontId="39" fillId="23" borderId="59" xfId="73" applyNumberFormat="1" applyBorder="1">
      <alignment horizontal="right" vertical="top"/>
    </xf>
    <xf numFmtId="3" fontId="39" fillId="23" borderId="38" xfId="73" applyNumberFormat="1" applyBorder="1">
      <alignment horizontal="right" vertical="top"/>
    </xf>
    <xf numFmtId="0" fontId="16" fillId="0" borderId="7" xfId="0" applyFont="1" applyFill="1" applyBorder="1" applyAlignment="1" applyProtection="1"/>
    <xf numFmtId="0" fontId="19" fillId="16" borderId="0" xfId="3" applyFont="1" applyFill="1" applyBorder="1" applyAlignment="1"/>
    <xf numFmtId="164" fontId="15" fillId="8" borderId="7" xfId="0" applyNumberFormat="1" applyFont="1" applyFill="1" applyBorder="1" applyAlignment="1" applyProtection="1">
      <alignment horizontal="center" vertical="center"/>
    </xf>
    <xf numFmtId="171" fontId="15" fillId="8" borderId="8" xfId="0" applyNumberFormat="1" applyFont="1" applyFill="1" applyBorder="1" applyAlignment="1" applyProtection="1">
      <alignment horizontal="center" vertical="center"/>
    </xf>
    <xf numFmtId="172" fontId="15" fillId="8" borderId="8" xfId="0" applyNumberFormat="1" applyFont="1" applyFill="1" applyBorder="1" applyAlignment="1" applyProtection="1">
      <alignment horizontal="center" vertical="center"/>
    </xf>
    <xf numFmtId="164" fontId="15" fillId="0" borderId="8" xfId="0" applyNumberFormat="1" applyFont="1" applyFill="1" applyBorder="1" applyAlignment="1" applyProtection="1">
      <alignment horizontal="center" vertical="center"/>
    </xf>
    <xf numFmtId="171" fontId="15" fillId="16" borderId="8" xfId="0" applyNumberFormat="1" applyFont="1" applyFill="1" applyBorder="1" applyAlignment="1" applyProtection="1">
      <alignment horizontal="center" vertical="center"/>
    </xf>
    <xf numFmtId="172" fontId="15" fillId="16" borderId="8" xfId="0" applyNumberFormat="1" applyFont="1" applyFill="1" applyBorder="1" applyAlignment="1" applyProtection="1">
      <alignment horizontal="center" vertical="center"/>
    </xf>
    <xf numFmtId="0" fontId="16" fillId="2" borderId="10" xfId="0" applyFont="1" applyFill="1" applyBorder="1" applyAlignment="1" applyProtection="1"/>
    <xf numFmtId="164" fontId="15" fillId="0" borderId="10" xfId="0" applyNumberFormat="1" applyFont="1" applyFill="1" applyBorder="1" applyAlignment="1" applyProtection="1">
      <alignment horizontal="center" vertical="center"/>
    </xf>
    <xf numFmtId="171" fontId="15" fillId="16" borderId="9" xfId="0" applyNumberFormat="1" applyFont="1" applyFill="1" applyBorder="1" applyAlignment="1" applyProtection="1">
      <alignment horizontal="center" vertical="center"/>
    </xf>
    <xf numFmtId="172" fontId="15" fillId="16" borderId="9" xfId="0" applyNumberFormat="1" applyFont="1" applyFill="1" applyBorder="1" applyAlignment="1" applyProtection="1">
      <alignment horizontal="center" vertical="center"/>
    </xf>
    <xf numFmtId="0" fontId="16" fillId="8" borderId="8" xfId="0" applyFont="1" applyFill="1" applyBorder="1" applyAlignment="1" applyProtection="1"/>
    <xf numFmtId="164" fontId="15" fillId="8" borderId="8" xfId="0" applyNumberFormat="1" applyFont="1" applyFill="1" applyBorder="1" applyAlignment="1" applyProtection="1">
      <alignment horizontal="center" vertical="center"/>
    </xf>
    <xf numFmtId="0" fontId="16" fillId="8" borderId="9" xfId="0" applyFont="1" applyFill="1" applyBorder="1" applyAlignment="1" applyProtection="1"/>
    <xf numFmtId="164" fontId="15" fillId="8" borderId="9" xfId="0" applyNumberFormat="1" applyFont="1" applyFill="1" applyBorder="1" applyAlignment="1" applyProtection="1">
      <alignment horizontal="center" vertical="center"/>
    </xf>
    <xf numFmtId="171" fontId="15" fillId="8" borderId="9" xfId="0" applyNumberFormat="1" applyFont="1" applyFill="1" applyBorder="1" applyAlignment="1" applyProtection="1">
      <alignment horizontal="center" vertical="center"/>
    </xf>
    <xf numFmtId="172" fontId="15" fillId="8" borderId="9" xfId="0" applyNumberFormat="1" applyFont="1" applyFill="1" applyBorder="1" applyAlignment="1" applyProtection="1">
      <alignment horizontal="center" vertical="center"/>
    </xf>
    <xf numFmtId="164" fontId="15" fillId="5" borderId="8" xfId="0" applyNumberFormat="1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/>
    <xf numFmtId="164" fontId="1" fillId="0" borderId="10" xfId="0" applyNumberFormat="1" applyFont="1" applyFill="1" applyBorder="1" applyAlignment="1" applyProtection="1">
      <alignment horizontal="center" vertical="center"/>
    </xf>
    <xf numFmtId="171" fontId="15" fillId="0" borderId="10" xfId="0" applyNumberFormat="1" applyFont="1" applyFill="1" applyBorder="1" applyAlignment="1" applyProtection="1">
      <alignment horizontal="center" vertical="center"/>
    </xf>
    <xf numFmtId="172" fontId="15" fillId="0" borderId="10" xfId="0" applyNumberFormat="1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left" indent="1"/>
    </xf>
    <xf numFmtId="0" fontId="15" fillId="2" borderId="10" xfId="0" applyFont="1" applyFill="1" applyBorder="1" applyAlignment="1" applyProtection="1"/>
    <xf numFmtId="164" fontId="15" fillId="5" borderId="10" xfId="0" applyNumberFormat="1" applyFont="1" applyFill="1" applyBorder="1" applyAlignment="1" applyProtection="1">
      <alignment horizontal="center" vertical="center"/>
    </xf>
    <xf numFmtId="171" fontId="15" fillId="16" borderId="10" xfId="0" applyNumberFormat="1" applyFont="1" applyFill="1" applyBorder="1" applyAlignment="1" applyProtection="1">
      <alignment horizontal="center" vertical="center"/>
    </xf>
    <xf numFmtId="172" fontId="15" fillId="16" borderId="10" xfId="0" applyNumberFormat="1" applyFont="1" applyFill="1" applyBorder="1" applyAlignment="1" applyProtection="1">
      <alignment horizontal="center" vertical="center"/>
    </xf>
    <xf numFmtId="167" fontId="1" fillId="8" borderId="7" xfId="1" applyNumberFormat="1" applyFont="1" applyFill="1" applyBorder="1" applyAlignment="1" applyProtection="1">
      <alignment horizontal="center" vertical="center"/>
    </xf>
    <xf numFmtId="166" fontId="42" fillId="8" borderId="7" xfId="1" applyNumberFormat="1" applyFont="1" applyFill="1" applyBorder="1" applyAlignment="1" applyProtection="1">
      <alignment horizontal="center" vertical="center"/>
    </xf>
    <xf numFmtId="167" fontId="1" fillId="7" borderId="7" xfId="1" applyNumberFormat="1" applyFont="1" applyFill="1" applyBorder="1" applyAlignment="1" applyProtection="1">
      <alignment horizontal="center" vertical="center"/>
    </xf>
    <xf numFmtId="166" fontId="42" fillId="6" borderId="7" xfId="1" applyNumberFormat="1" applyFont="1" applyFill="1" applyBorder="1" applyAlignment="1" applyProtection="1">
      <alignment horizontal="center" vertical="center"/>
    </xf>
    <xf numFmtId="171" fontId="15" fillId="0" borderId="8" xfId="0" applyNumberFormat="1" applyFont="1" applyFill="1" applyBorder="1" applyAlignment="1" applyProtection="1">
      <alignment horizontal="center" vertical="center"/>
    </xf>
    <xf numFmtId="0" fontId="16" fillId="8" borderId="15" xfId="0" applyFont="1" applyFill="1" applyBorder="1" applyAlignment="1" applyProtection="1"/>
    <xf numFmtId="164" fontId="15" fillId="8" borderId="14" xfId="0" applyNumberFormat="1" applyFont="1" applyFill="1" applyBorder="1" applyAlignment="1" applyProtection="1">
      <alignment horizontal="center" vertical="center"/>
    </xf>
    <xf numFmtId="164" fontId="1" fillId="0" borderId="8" xfId="0" applyNumberFormat="1" applyFont="1" applyFill="1" applyBorder="1" applyAlignment="1" applyProtection="1">
      <alignment horizontal="center" vertical="center"/>
    </xf>
    <xf numFmtId="172" fontId="15" fillId="0" borderId="8" xfId="0" applyNumberFormat="1" applyFont="1" applyFill="1" applyBorder="1" applyAlignment="1" applyProtection="1">
      <alignment horizontal="center" vertical="center"/>
    </xf>
    <xf numFmtId="165" fontId="44" fillId="8" borderId="8" xfId="0" applyNumberFormat="1" applyFont="1" applyFill="1" applyBorder="1" applyAlignment="1" applyProtection="1">
      <alignment horizontal="center" vertical="center"/>
    </xf>
    <xf numFmtId="165" fontId="44" fillId="7" borderId="7" xfId="0" applyNumberFormat="1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left"/>
    </xf>
    <xf numFmtId="164" fontId="16" fillId="7" borderId="7" xfId="0" applyNumberFormat="1" applyFont="1" applyFill="1" applyBorder="1" applyAlignment="1" applyProtection="1">
      <alignment horizontal="center" vertical="center"/>
    </xf>
    <xf numFmtId="171" fontId="16" fillId="7" borderId="7" xfId="0" applyNumberFormat="1" applyFont="1" applyFill="1" applyBorder="1" applyAlignment="1" applyProtection="1">
      <alignment horizontal="center" vertical="center"/>
    </xf>
    <xf numFmtId="172" fontId="16" fillId="7" borderId="7" xfId="0" applyNumberFormat="1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protection locked="0"/>
    </xf>
    <xf numFmtId="171" fontId="15" fillId="0" borderId="9" xfId="0" applyNumberFormat="1" applyFont="1" applyFill="1" applyBorder="1" applyAlignment="1" applyProtection="1">
      <alignment horizontal="center" vertical="center"/>
    </xf>
    <xf numFmtId="164" fontId="43" fillId="7" borderId="7" xfId="0" applyNumberFormat="1" applyFont="1" applyFill="1" applyBorder="1" applyAlignment="1" applyProtection="1">
      <alignment horizontal="center" vertical="center" shrinkToFit="1"/>
    </xf>
    <xf numFmtId="164" fontId="16" fillId="7" borderId="8" xfId="0" applyNumberFormat="1" applyFont="1" applyFill="1" applyBorder="1" applyAlignment="1" applyProtection="1">
      <alignment horizontal="center" vertical="center"/>
    </xf>
    <xf numFmtId="0" fontId="15" fillId="8" borderId="8" xfId="0" applyFont="1" applyFill="1" applyBorder="1" applyAlignment="1" applyProtection="1"/>
    <xf numFmtId="164" fontId="1" fillId="24" borderId="8" xfId="0" applyNumberFormat="1" applyFont="1" applyFill="1" applyBorder="1" applyAlignment="1" applyProtection="1">
      <alignment horizontal="center" vertical="center"/>
    </xf>
    <xf numFmtId="0" fontId="15" fillId="8" borderId="10" xfId="0" applyFont="1" applyFill="1" applyBorder="1" applyAlignment="1" applyProtection="1">
      <alignment horizontal="left" indent="1"/>
    </xf>
    <xf numFmtId="164" fontId="1" fillId="24" borderId="10" xfId="0" applyNumberFormat="1" applyFont="1" applyFill="1" applyBorder="1" applyAlignment="1" applyProtection="1">
      <alignment horizontal="center" vertical="center"/>
    </xf>
    <xf numFmtId="171" fontId="15" fillId="8" borderId="10" xfId="0" applyNumberFormat="1" applyFont="1" applyFill="1" applyBorder="1" applyAlignment="1" applyProtection="1">
      <alignment horizontal="center" vertical="center"/>
    </xf>
    <xf numFmtId="172" fontId="15" fillId="8" borderId="10" xfId="0" applyNumberFormat="1" applyFont="1" applyFill="1" applyBorder="1" applyAlignment="1" applyProtection="1">
      <alignment horizontal="center" vertical="center"/>
    </xf>
    <xf numFmtId="0" fontId="15" fillId="8" borderId="9" xfId="0" applyFont="1" applyFill="1" applyBorder="1" applyAlignment="1" applyProtection="1">
      <alignment horizontal="left" indent="1"/>
    </xf>
    <xf numFmtId="164" fontId="1" fillId="24" borderId="9" xfId="0" applyNumberFormat="1" applyFont="1" applyFill="1" applyBorder="1" applyAlignment="1" applyProtection="1">
      <alignment horizontal="center" vertical="center"/>
    </xf>
    <xf numFmtId="167" fontId="15" fillId="7" borderId="7" xfId="1" applyNumberFormat="1" applyFont="1" applyFill="1" applyBorder="1" applyAlignment="1" applyProtection="1">
      <alignment horizontal="center" vertical="center"/>
    </xf>
    <xf numFmtId="174" fontId="15" fillId="6" borderId="7" xfId="0" applyNumberFormat="1" applyFont="1" applyFill="1" applyBorder="1" applyAlignment="1" applyProtection="1">
      <alignment horizontal="center" vertical="center"/>
    </xf>
    <xf numFmtId="164" fontId="1" fillId="24" borderId="19" xfId="0" applyNumberFormat="1" applyFont="1" applyFill="1" applyBorder="1" applyAlignment="1" applyProtection="1">
      <alignment horizontal="center" vertical="center"/>
    </xf>
    <xf numFmtId="0" fontId="15" fillId="8" borderId="71" xfId="0" applyFont="1" applyFill="1" applyBorder="1" applyAlignment="1" applyProtection="1">
      <alignment horizontal="left" indent="1"/>
    </xf>
    <xf numFmtId="164" fontId="1" fillId="24" borderId="17" xfId="0" applyNumberFormat="1" applyFont="1" applyFill="1" applyBorder="1" applyAlignment="1" applyProtection="1">
      <alignment horizontal="center" vertical="center"/>
    </xf>
    <xf numFmtId="0" fontId="19" fillId="0" borderId="0" xfId="3" applyFont="1" applyBorder="1" applyAlignment="1"/>
    <xf numFmtId="0" fontId="34" fillId="0" borderId="72" xfId="0" applyFont="1" applyBorder="1" applyAlignment="1">
      <alignment horizontal="left" vertical="center" wrapText="1" indent="1"/>
    </xf>
    <xf numFmtId="0" fontId="45" fillId="0" borderId="73" xfId="0" applyFont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0" fontId="15" fillId="0" borderId="0" xfId="0" applyFont="1" applyFill="1" applyBorder="1"/>
    <xf numFmtId="0" fontId="15" fillId="0" borderId="0" xfId="0" applyFont="1"/>
    <xf numFmtId="175" fontId="15" fillId="0" borderId="0" xfId="0" applyNumberFormat="1" applyFont="1" applyFill="1" applyBorder="1"/>
    <xf numFmtId="0" fontId="26" fillId="0" borderId="0" xfId="0" applyFont="1"/>
    <xf numFmtId="175" fontId="16" fillId="0" borderId="0" xfId="0" applyNumberFormat="1" applyFont="1" applyFill="1" applyBorder="1"/>
    <xf numFmtId="49" fontId="46" fillId="0" borderId="0" xfId="0" applyNumberFormat="1" applyFont="1"/>
    <xf numFmtId="0" fontId="47" fillId="0" borderId="0" xfId="3" applyFont="1" applyBorder="1" applyAlignment="1">
      <alignment vertical="center"/>
    </xf>
    <xf numFmtId="0" fontId="47" fillId="0" borderId="80" xfId="3" applyFont="1" applyBorder="1" applyAlignment="1">
      <alignment vertical="center"/>
    </xf>
    <xf numFmtId="0" fontId="8" fillId="0" borderId="81" xfId="3" applyFont="1" applyBorder="1" applyAlignment="1">
      <alignment horizontal="center" vertical="center"/>
    </xf>
    <xf numFmtId="0" fontId="47" fillId="0" borderId="82" xfId="3" applyFont="1" applyBorder="1" applyAlignment="1">
      <alignment vertical="center"/>
    </xf>
    <xf numFmtId="0" fontId="7" fillId="0" borderId="83" xfId="3" applyFont="1" applyBorder="1" applyAlignment="1">
      <alignment horizontal="center" vertical="center"/>
    </xf>
    <xf numFmtId="0" fontId="8" fillId="0" borderId="83" xfId="3" applyFont="1" applyBorder="1" applyAlignment="1">
      <alignment horizontal="center" vertical="center"/>
    </xf>
    <xf numFmtId="0" fontId="8" fillId="0" borderId="84" xfId="3" applyFont="1" applyBorder="1" applyAlignment="1">
      <alignment horizontal="center" vertical="center"/>
    </xf>
    <xf numFmtId="0" fontId="47" fillId="0" borderId="76" xfId="3" applyFont="1" applyBorder="1" applyAlignment="1">
      <alignment vertical="center"/>
    </xf>
    <xf numFmtId="0" fontId="48" fillId="0" borderId="0" xfId="3" applyFont="1" applyBorder="1" applyAlignment="1">
      <alignment vertical="center"/>
    </xf>
    <xf numFmtId="0" fontId="47" fillId="0" borderId="17" xfId="3" applyFont="1" applyBorder="1" applyAlignment="1">
      <alignment vertical="center"/>
    </xf>
    <xf numFmtId="0" fontId="47" fillId="0" borderId="74" xfId="3" applyFont="1" applyBorder="1" applyAlignment="1">
      <alignment vertical="center"/>
    </xf>
    <xf numFmtId="0" fontId="48" fillId="0" borderId="74" xfId="3" applyFont="1" applyBorder="1" applyAlignment="1">
      <alignment vertical="center"/>
    </xf>
    <xf numFmtId="49" fontId="49" fillId="0" borderId="0" xfId="0" quotePrefix="1" applyNumberFormat="1" applyFont="1"/>
    <xf numFmtId="175" fontId="50" fillId="0" borderId="0" xfId="0" applyNumberFormat="1" applyFont="1"/>
    <xf numFmtId="0" fontId="39" fillId="20" borderId="40" xfId="75" applyBorder="1">
      <alignment horizontal="center" vertical="top"/>
    </xf>
    <xf numFmtId="0" fontId="37" fillId="21" borderId="23" xfId="76" applyBorder="1">
      <alignment horizontal="left" vertical="top"/>
    </xf>
    <xf numFmtId="0" fontId="37" fillId="21" borderId="41" xfId="76" applyBorder="1">
      <alignment horizontal="left" vertical="top"/>
    </xf>
    <xf numFmtId="0" fontId="37" fillId="21" borderId="42" xfId="76" applyBorder="1">
      <alignment horizontal="left" vertical="top"/>
    </xf>
    <xf numFmtId="0" fontId="37" fillId="21" borderId="25" xfId="76" applyBorder="1">
      <alignment horizontal="left" vertical="top"/>
    </xf>
    <xf numFmtId="0" fontId="39" fillId="23" borderId="42" xfId="77" applyBorder="1">
      <alignment horizontal="left" vertical="top"/>
    </xf>
    <xf numFmtId="0" fontId="39" fillId="23" borderId="25" xfId="77" applyBorder="1">
      <alignment horizontal="left" vertical="top"/>
    </xf>
    <xf numFmtId="0" fontId="37" fillId="21" borderId="28" xfId="76" applyBorder="1">
      <alignment horizontal="left" vertical="top"/>
    </xf>
    <xf numFmtId="0" fontId="39" fillId="23" borderId="28" xfId="77" applyBorder="1">
      <alignment horizontal="left" vertical="top"/>
    </xf>
    <xf numFmtId="3" fontId="37" fillId="20" borderId="29" xfId="78" applyNumberFormat="1" applyBorder="1">
      <alignment horizontal="right" vertical="top"/>
    </xf>
    <xf numFmtId="3" fontId="37" fillId="20" borderId="46" xfId="78" applyNumberFormat="1" applyBorder="1">
      <alignment horizontal="right" vertical="top"/>
    </xf>
    <xf numFmtId="3" fontId="39" fillId="23" borderId="51" xfId="79" applyNumberFormat="1" applyBorder="1">
      <alignment horizontal="right" vertical="top"/>
    </xf>
    <xf numFmtId="3" fontId="37" fillId="20" borderId="35" xfId="78" applyNumberFormat="1" applyBorder="1">
      <alignment horizontal="right" vertical="top"/>
    </xf>
    <xf numFmtId="3" fontId="37" fillId="20" borderId="31" xfId="78" applyNumberFormat="1" applyBorder="1">
      <alignment horizontal="right" vertical="top"/>
    </xf>
    <xf numFmtId="3" fontId="39" fillId="23" borderId="66" xfId="79" applyNumberFormat="1" applyBorder="1">
      <alignment horizontal="right" vertical="top"/>
    </xf>
    <xf numFmtId="3" fontId="37" fillId="20" borderId="30" xfId="78" applyNumberFormat="1" applyBorder="1">
      <alignment horizontal="right" vertical="top"/>
    </xf>
    <xf numFmtId="3" fontId="37" fillId="20" borderId="47" xfId="78" applyNumberFormat="1" applyBorder="1">
      <alignment horizontal="right" vertical="top"/>
    </xf>
    <xf numFmtId="3" fontId="39" fillId="23" borderId="52" xfId="79" applyNumberFormat="1" applyBorder="1">
      <alignment horizontal="right" vertical="top"/>
    </xf>
    <xf numFmtId="3" fontId="37" fillId="20" borderId="36" xfId="78" applyNumberFormat="1" applyBorder="1">
      <alignment horizontal="right" vertical="top"/>
    </xf>
    <xf numFmtId="3" fontId="37" fillId="20" borderId="32" xfId="78" applyNumberFormat="1" applyBorder="1">
      <alignment horizontal="right" vertical="top"/>
    </xf>
    <xf numFmtId="3" fontId="39" fillId="23" borderId="67" xfId="79" applyNumberFormat="1" applyBorder="1">
      <alignment horizontal="right" vertical="top"/>
    </xf>
    <xf numFmtId="173" fontId="37" fillId="20" borderId="70" xfId="78" applyNumberFormat="1" applyBorder="1">
      <alignment horizontal="right" vertical="top"/>
    </xf>
    <xf numFmtId="173" fontId="37" fillId="20" borderId="57" xfId="78" applyNumberFormat="1" applyBorder="1">
      <alignment horizontal="right" vertical="top"/>
    </xf>
    <xf numFmtId="173" fontId="39" fillId="23" borderId="52" xfId="79" applyNumberFormat="1" applyBorder="1">
      <alignment horizontal="right" vertical="top"/>
    </xf>
    <xf numFmtId="173" fontId="37" fillId="20" borderId="36" xfId="78" applyNumberFormat="1" applyBorder="1">
      <alignment horizontal="right" vertical="top"/>
    </xf>
    <xf numFmtId="173" fontId="37" fillId="20" borderId="32" xfId="78" applyNumberFormat="1" applyBorder="1">
      <alignment horizontal="right" vertical="top"/>
    </xf>
    <xf numFmtId="173" fontId="39" fillId="23" borderId="68" xfId="79" applyNumberFormat="1" applyBorder="1">
      <alignment horizontal="right" vertical="top"/>
    </xf>
    <xf numFmtId="3" fontId="39" fillId="23" borderId="58" xfId="79" applyNumberFormat="1" applyBorder="1">
      <alignment horizontal="right" vertical="top"/>
    </xf>
    <xf numFmtId="3" fontId="39" fillId="23" borderId="59" xfId="79" applyNumberFormat="1" applyBorder="1">
      <alignment horizontal="right" vertical="top"/>
    </xf>
    <xf numFmtId="3" fontId="39" fillId="23" borderId="69" xfId="79" applyNumberFormat="1" applyBorder="1">
      <alignment horizontal="right" vertical="top"/>
    </xf>
    <xf numFmtId="49" fontId="51" fillId="0" borderId="0" xfId="0" applyNumberFormat="1" applyFont="1"/>
    <xf numFmtId="176" fontId="1" fillId="7" borderId="7" xfId="1" applyNumberFormat="1" applyFont="1" applyFill="1" applyBorder="1" applyAlignment="1" applyProtection="1">
      <alignment horizontal="center" vertical="center"/>
    </xf>
    <xf numFmtId="17" fontId="0" fillId="0" borderId="21" xfId="0" applyNumberFormat="1" applyFont="1" applyBorder="1"/>
    <xf numFmtId="49" fontId="25" fillId="9" borderId="20" xfId="10" applyNumberFormat="1">
      <alignment horizontal="center" vertical="center"/>
    </xf>
    <xf numFmtId="0" fontId="56" fillId="0" borderId="0" xfId="0" applyFont="1" applyAlignment="1">
      <alignment horizontal="left" indent="2"/>
    </xf>
    <xf numFmtId="0" fontId="56" fillId="0" borderId="0" xfId="0" quotePrefix="1" applyFont="1" applyAlignment="1">
      <alignment horizontal="left" indent="2"/>
    </xf>
    <xf numFmtId="0" fontId="56" fillId="10" borderId="0" xfId="0" applyFont="1" applyFill="1" applyAlignment="1">
      <alignment horizontal="left" indent="2"/>
    </xf>
    <xf numFmtId="49" fontId="26" fillId="10" borderId="20" xfId="7" applyNumberFormat="1" applyAlignment="1">
      <alignment horizontal="left" vertical="center"/>
    </xf>
    <xf numFmtId="49" fontId="25" fillId="9" borderId="20" xfId="6" applyNumberFormat="1" applyAlignment="1">
      <alignment horizontal="left" vertical="center" indent="1"/>
    </xf>
    <xf numFmtId="3" fontId="28" fillId="0" borderId="20" xfId="14" applyNumberFormat="1">
      <alignment horizontal="right" vertical="center"/>
    </xf>
    <xf numFmtId="3" fontId="27" fillId="10" borderId="20" xfId="17" applyNumberFormat="1"/>
    <xf numFmtId="0" fontId="28" fillId="0" borderId="20" xfId="16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0" fillId="0" borderId="0" xfId="0" applyBorder="1"/>
    <xf numFmtId="0" fontId="15" fillId="0" borderId="0" xfId="0" applyFont="1" applyBorder="1"/>
    <xf numFmtId="0" fontId="57" fillId="0" borderId="0" xfId="0" applyFont="1" applyBorder="1" applyAlignment="1">
      <alignment vertical="center" wrapText="1"/>
    </xf>
    <xf numFmtId="3" fontId="57" fillId="0" borderId="0" xfId="0" applyNumberFormat="1" applyFont="1" applyBorder="1" applyAlignment="1">
      <alignment horizontal="center" vertical="center" wrapText="1"/>
    </xf>
    <xf numFmtId="49" fontId="25" fillId="9" borderId="20" xfId="22" applyNumberFormat="1">
      <alignment horizontal="center" vertical="center"/>
    </xf>
    <xf numFmtId="3" fontId="28" fillId="0" borderId="20" xfId="24" applyNumberFormat="1">
      <alignment horizontal="right" vertical="center"/>
    </xf>
    <xf numFmtId="0" fontId="0" fillId="19" borderId="21" xfId="0" applyFont="1" applyFill="1" applyBorder="1"/>
    <xf numFmtId="0" fontId="0" fillId="0" borderId="0" xfId="0" applyNumberFormat="1" applyFont="1"/>
    <xf numFmtId="14" fontId="0" fillId="0" borderId="0" xfId="0" applyNumberFormat="1" applyBorder="1"/>
    <xf numFmtId="14" fontId="15" fillId="0" borderId="0" xfId="0" applyNumberFormat="1" applyFont="1" applyBorder="1"/>
    <xf numFmtId="14" fontId="0" fillId="0" borderId="0" xfId="0" applyNumberFormat="1"/>
    <xf numFmtId="0" fontId="40" fillId="0" borderId="0" xfId="0" applyNumberFormat="1" applyFont="1"/>
    <xf numFmtId="177" fontId="1" fillId="7" borderId="7" xfId="1" applyNumberFormat="1" applyFont="1" applyFill="1" applyBorder="1" applyAlignment="1" applyProtection="1">
      <alignment horizontal="center" vertical="center"/>
    </xf>
    <xf numFmtId="0" fontId="58" fillId="0" borderId="0" xfId="3" applyFont="1" applyBorder="1" applyAlignment="1"/>
    <xf numFmtId="0" fontId="58" fillId="0" borderId="0" xfId="3" applyFont="1" applyFill="1" applyBorder="1" applyAlignment="1"/>
    <xf numFmtId="0" fontId="59" fillId="0" borderId="0" xfId="3" applyFont="1" applyFill="1" applyBorder="1" applyAlignment="1"/>
    <xf numFmtId="0" fontId="59" fillId="0" borderId="0" xfId="3" applyFont="1" applyBorder="1" applyAlignment="1"/>
    <xf numFmtId="170" fontId="59" fillId="0" borderId="0" xfId="1" applyNumberFormat="1" applyFont="1" applyFill="1" applyBorder="1" applyAlignment="1"/>
    <xf numFmtId="0" fontId="59" fillId="0" borderId="0" xfId="2" applyFont="1" applyFill="1" applyBorder="1" applyAlignment="1"/>
    <xf numFmtId="0" fontId="59" fillId="0" borderId="0" xfId="2" applyFont="1" applyBorder="1" applyAlignment="1"/>
    <xf numFmtId="0" fontId="0" fillId="0" borderId="0" xfId="0" applyFill="1" applyBorder="1"/>
    <xf numFmtId="0" fontId="37" fillId="0" borderId="0" xfId="109" applyFill="1" applyBorder="1">
      <alignment horizontal="left" vertical="top"/>
    </xf>
    <xf numFmtId="49" fontId="0" fillId="0" borderId="0" xfId="0" applyNumberFormat="1" applyFill="1" applyBorder="1"/>
    <xf numFmtId="0" fontId="39" fillId="0" borderId="0" xfId="110" applyFill="1" applyBorder="1">
      <alignment horizontal="left" vertical="top"/>
    </xf>
    <xf numFmtId="3" fontId="37" fillId="0" borderId="0" xfId="112" applyNumberFormat="1" applyFill="1" applyBorder="1">
      <alignment horizontal="right" vertical="top"/>
    </xf>
    <xf numFmtId="3" fontId="39" fillId="0" borderId="0" xfId="113" applyNumberFormat="1" applyFill="1" applyBorder="1">
      <alignment horizontal="right" vertical="top"/>
    </xf>
    <xf numFmtId="178" fontId="37" fillId="0" borderId="0" xfId="112" applyNumberFormat="1" applyFill="1" applyBorder="1">
      <alignment horizontal="right" vertical="top"/>
    </xf>
    <xf numFmtId="178" fontId="39" fillId="0" borderId="0" xfId="113" applyNumberFormat="1" applyFill="1" applyBorder="1">
      <alignment horizontal="right" vertical="top"/>
    </xf>
    <xf numFmtId="3" fontId="39" fillId="0" borderId="0" xfId="114" applyNumberFormat="1" applyFill="1" applyBorder="1">
      <alignment horizontal="right" vertical="top"/>
    </xf>
    <xf numFmtId="0" fontId="39" fillId="20" borderId="40" xfId="119" applyBorder="1">
      <alignment horizontal="center" vertical="top"/>
    </xf>
    <xf numFmtId="49" fontId="37" fillId="0" borderId="0" xfId="109" applyNumberFormat="1" applyFill="1" applyBorder="1">
      <alignment horizontal="left" vertical="top"/>
    </xf>
    <xf numFmtId="49" fontId="39" fillId="0" borderId="0" xfId="110" applyNumberFormat="1" applyFill="1" applyBorder="1">
      <alignment horizontal="left" vertical="top"/>
    </xf>
    <xf numFmtId="0" fontId="37" fillId="21" borderId="22" xfId="120" applyBorder="1">
      <alignment horizontal="left" vertical="top"/>
    </xf>
    <xf numFmtId="0" fontId="37" fillId="21" borderId="24" xfId="120" applyBorder="1">
      <alignment horizontal="left" vertical="top"/>
    </xf>
    <xf numFmtId="0" fontId="39" fillId="22" borderId="24" xfId="121" applyBorder="1">
      <alignment horizontal="left" vertical="top"/>
    </xf>
    <xf numFmtId="0" fontId="39" fillId="22" borderId="25" xfId="121" applyBorder="1">
      <alignment horizontal="left" vertical="top"/>
    </xf>
    <xf numFmtId="0" fontId="39" fillId="23" borderId="22" xfId="122" applyBorder="1">
      <alignment horizontal="left" vertical="top"/>
    </xf>
    <xf numFmtId="0" fontId="39" fillId="23" borderId="23" xfId="122" applyBorder="1">
      <alignment horizontal="left" vertical="top"/>
    </xf>
    <xf numFmtId="0" fontId="39" fillId="23" borderId="24" xfId="122" applyBorder="1">
      <alignment horizontal="left" vertical="top"/>
    </xf>
    <xf numFmtId="0" fontId="39" fillId="22" borderId="28" xfId="121" applyBorder="1">
      <alignment horizontal="left" vertical="top"/>
    </xf>
    <xf numFmtId="0" fontId="39" fillId="22" borderId="43" xfId="121" applyBorder="1">
      <alignment horizontal="left" vertical="top"/>
    </xf>
    <xf numFmtId="0" fontId="37" fillId="21" borderId="27" xfId="120" applyBorder="1">
      <alignment horizontal="left" vertical="top"/>
    </xf>
    <xf numFmtId="0" fontId="37" fillId="21" borderId="28" xfId="120" applyBorder="1">
      <alignment horizontal="left" vertical="top"/>
    </xf>
    <xf numFmtId="0" fontId="37" fillId="21" borderId="44" xfId="120" applyBorder="1">
      <alignment horizontal="left" vertical="top"/>
    </xf>
    <xf numFmtId="0" fontId="39" fillId="22" borderId="27" xfId="121" applyBorder="1">
      <alignment horizontal="left" vertical="top"/>
    </xf>
    <xf numFmtId="0" fontId="39" fillId="23" borderId="27" xfId="122" applyBorder="1">
      <alignment horizontal="left" vertical="top"/>
    </xf>
    <xf numFmtId="0" fontId="39" fillId="23" borderId="25" xfId="122" applyBorder="1">
      <alignment horizontal="left" vertical="top"/>
    </xf>
    <xf numFmtId="3" fontId="37" fillId="20" borderId="45" xfId="123" applyNumberFormat="1" applyBorder="1">
      <alignment horizontal="right" vertical="top"/>
    </xf>
    <xf numFmtId="3" fontId="37" fillId="20" borderId="46" xfId="123" applyNumberFormat="1" applyBorder="1">
      <alignment horizontal="right" vertical="top"/>
    </xf>
    <xf numFmtId="3" fontId="39" fillId="22" borderId="51" xfId="124" applyNumberFormat="1" applyBorder="1">
      <alignment horizontal="right" vertical="top"/>
    </xf>
    <xf numFmtId="3" fontId="37" fillId="20" borderId="35" xfId="123" applyNumberFormat="1" applyBorder="1">
      <alignment horizontal="right" vertical="top"/>
    </xf>
    <xf numFmtId="3" fontId="39" fillId="22" borderId="49" xfId="124" applyNumberFormat="1" applyBorder="1">
      <alignment horizontal="right" vertical="top"/>
    </xf>
    <xf numFmtId="3" fontId="39" fillId="22" borderId="53" xfId="124" applyNumberFormat="1" applyBorder="1">
      <alignment horizontal="right" vertical="top"/>
    </xf>
    <xf numFmtId="3" fontId="39" fillId="22" borderId="54" xfId="124" applyNumberFormat="1" applyBorder="1">
      <alignment horizontal="right" vertical="top"/>
    </xf>
    <xf numFmtId="3" fontId="39" fillId="23" borderId="37" xfId="125" applyNumberFormat="1" applyBorder="1">
      <alignment horizontal="right" vertical="top"/>
    </xf>
    <xf numFmtId="3" fontId="37" fillId="20" borderId="56" xfId="123" applyNumberFormat="1" applyBorder="1">
      <alignment horizontal="right" vertical="top"/>
    </xf>
    <xf numFmtId="3" fontId="37" fillId="20" borderId="57" xfId="123" applyNumberFormat="1" applyBorder="1">
      <alignment horizontal="right" vertical="top"/>
    </xf>
    <xf numFmtId="3" fontId="39" fillId="22" borderId="52" xfId="124" applyNumberFormat="1" applyBorder="1">
      <alignment horizontal="right" vertical="top"/>
    </xf>
    <xf numFmtId="3" fontId="37" fillId="20" borderId="60" xfId="123" applyNumberFormat="1" applyBorder="1">
      <alignment horizontal="right" vertical="top"/>
    </xf>
    <xf numFmtId="3" fontId="39" fillId="22" borderId="50" xfId="124" applyNumberFormat="1" applyBorder="1">
      <alignment horizontal="right" vertical="top"/>
    </xf>
    <xf numFmtId="3" fontId="39" fillId="22" borderId="38" xfId="124" applyNumberFormat="1" applyBorder="1">
      <alignment horizontal="right" vertical="top"/>
    </xf>
    <xf numFmtId="3" fontId="39" fillId="22" borderId="55" xfId="124" applyNumberFormat="1" applyBorder="1">
      <alignment horizontal="right" vertical="top"/>
    </xf>
    <xf numFmtId="3" fontId="39" fillId="23" borderId="39" xfId="125" applyNumberFormat="1" applyBorder="1">
      <alignment horizontal="right" vertical="top"/>
    </xf>
    <xf numFmtId="3" fontId="39" fillId="22" borderId="61" xfId="124" applyNumberFormat="1" applyBorder="1">
      <alignment horizontal="right" vertical="top"/>
    </xf>
    <xf numFmtId="3" fontId="39" fillId="22" borderId="62" xfId="124" applyNumberFormat="1" applyBorder="1">
      <alignment horizontal="right" vertical="top"/>
    </xf>
    <xf numFmtId="3" fontId="37" fillId="20" borderId="63" xfId="123" applyNumberFormat="1" applyBorder="1">
      <alignment horizontal="right" vertical="top"/>
    </xf>
    <xf numFmtId="3" fontId="37" fillId="20" borderId="64" xfId="123" applyNumberFormat="1" applyBorder="1">
      <alignment horizontal="right" vertical="top"/>
    </xf>
    <xf numFmtId="3" fontId="37" fillId="20" borderId="65" xfId="123" applyNumberFormat="1" applyBorder="1">
      <alignment horizontal="right" vertical="top"/>
    </xf>
    <xf numFmtId="178" fontId="37" fillId="20" borderId="63" xfId="123" applyNumberFormat="1" applyBorder="1">
      <alignment horizontal="right" vertical="top"/>
    </xf>
    <xf numFmtId="178" fontId="37" fillId="20" borderId="64" xfId="123" applyNumberFormat="1" applyBorder="1">
      <alignment horizontal="right" vertical="top"/>
    </xf>
    <xf numFmtId="178" fontId="39" fillId="22" borderId="52" xfId="124" applyNumberFormat="1" applyBorder="1">
      <alignment horizontal="right" vertical="top"/>
    </xf>
    <xf numFmtId="178" fontId="37" fillId="20" borderId="65" xfId="123" applyNumberFormat="1" applyBorder="1">
      <alignment horizontal="right" vertical="top"/>
    </xf>
    <xf numFmtId="178" fontId="39" fillId="22" borderId="50" xfId="124" applyNumberFormat="1" applyBorder="1">
      <alignment horizontal="right" vertical="top"/>
    </xf>
    <xf numFmtId="178" fontId="39" fillId="22" borderId="38" xfId="124" applyNumberFormat="1" applyBorder="1">
      <alignment horizontal="right" vertical="top"/>
    </xf>
    <xf numFmtId="178" fontId="39" fillId="22" borderId="55" xfId="124" applyNumberFormat="1" applyBorder="1">
      <alignment horizontal="right" vertical="top"/>
    </xf>
    <xf numFmtId="178" fontId="39" fillId="23" borderId="39" xfId="125" applyNumberFormat="1" applyBorder="1">
      <alignment horizontal="right" vertical="top"/>
    </xf>
    <xf numFmtId="178" fontId="37" fillId="20" borderId="56" xfId="123" applyNumberFormat="1" applyBorder="1">
      <alignment horizontal="right" vertical="top"/>
    </xf>
    <xf numFmtId="178" fontId="37" fillId="20" borderId="57" xfId="123" applyNumberFormat="1" applyBorder="1">
      <alignment horizontal="right" vertical="top"/>
    </xf>
    <xf numFmtId="178" fontId="37" fillId="20" borderId="60" xfId="123" applyNumberFormat="1" applyBorder="1">
      <alignment horizontal="right" vertical="top"/>
    </xf>
    <xf numFmtId="178" fontId="39" fillId="22" borderId="61" xfId="124" applyNumberFormat="1" applyBorder="1">
      <alignment horizontal="right" vertical="top"/>
    </xf>
    <xf numFmtId="178" fontId="39" fillId="22" borderId="62" xfId="124" applyNumberFormat="1" applyBorder="1">
      <alignment horizontal="right" vertical="top"/>
    </xf>
    <xf numFmtId="3" fontId="39" fillId="23" borderId="50" xfId="125" applyNumberFormat="1" applyBorder="1">
      <alignment horizontal="right" vertical="top"/>
    </xf>
    <xf numFmtId="3" fontId="39" fillId="23" borderId="38" xfId="125" applyNumberFormat="1" applyBorder="1">
      <alignment horizontal="right" vertical="top"/>
    </xf>
    <xf numFmtId="0" fontId="39" fillId="0" borderId="0" xfId="52" applyFill="1" applyBorder="1">
      <alignment horizontal="left" vertical="top"/>
    </xf>
    <xf numFmtId="3" fontId="39" fillId="0" borderId="0" xfId="54" applyNumberFormat="1" applyFill="1" applyBorder="1">
      <alignment horizontal="right" vertical="top"/>
    </xf>
    <xf numFmtId="173" fontId="39" fillId="0" borderId="0" xfId="54" applyNumberFormat="1" applyFill="1" applyBorder="1">
      <alignment horizontal="right" vertical="top"/>
    </xf>
    <xf numFmtId="0" fontId="39" fillId="0" borderId="0" xfId="57" applyFill="1" applyBorder="1">
      <alignment horizontal="left" vertical="top"/>
    </xf>
    <xf numFmtId="3" fontId="39" fillId="0" borderId="0" xfId="60" applyNumberFormat="1" applyFill="1" applyBorder="1">
      <alignment horizontal="right" vertical="top"/>
    </xf>
    <xf numFmtId="173" fontId="39" fillId="0" borderId="0" xfId="60" applyNumberFormat="1" applyFill="1" applyBorder="1">
      <alignment horizontal="right" vertical="top"/>
    </xf>
    <xf numFmtId="0" fontId="39" fillId="20" borderId="40" xfId="126" applyBorder="1">
      <alignment horizontal="center" vertical="top"/>
    </xf>
    <xf numFmtId="0" fontId="37" fillId="21" borderId="23" xfId="127" applyBorder="1">
      <alignment horizontal="left" vertical="top"/>
    </xf>
    <xf numFmtId="0" fontId="37" fillId="21" borderId="41" xfId="127" applyBorder="1">
      <alignment horizontal="left" vertical="top"/>
    </xf>
    <xf numFmtId="0" fontId="37" fillId="21" borderId="42" xfId="127" applyBorder="1">
      <alignment horizontal="left" vertical="top"/>
    </xf>
    <xf numFmtId="0" fontId="37" fillId="21" borderId="25" xfId="127" applyBorder="1">
      <alignment horizontal="left" vertical="top"/>
    </xf>
    <xf numFmtId="0" fontId="39" fillId="23" borderId="42" xfId="128" applyBorder="1">
      <alignment horizontal="left" vertical="top"/>
    </xf>
    <xf numFmtId="0" fontId="39" fillId="23" borderId="25" xfId="128" applyBorder="1">
      <alignment horizontal="left" vertical="top"/>
    </xf>
    <xf numFmtId="0" fontId="37" fillId="21" borderId="28" xfId="127" applyBorder="1">
      <alignment horizontal="left" vertical="top"/>
    </xf>
    <xf numFmtId="0" fontId="39" fillId="23" borderId="28" xfId="128" applyBorder="1">
      <alignment horizontal="left" vertical="top"/>
    </xf>
    <xf numFmtId="3" fontId="37" fillId="20" borderId="29" xfId="129" applyNumberFormat="1" applyBorder="1">
      <alignment horizontal="right" vertical="top"/>
    </xf>
    <xf numFmtId="3" fontId="37" fillId="20" borderId="46" xfId="129" applyNumberFormat="1" applyBorder="1">
      <alignment horizontal="right" vertical="top"/>
    </xf>
    <xf numFmtId="3" fontId="39" fillId="23" borderId="51" xfId="130" applyNumberFormat="1" applyBorder="1">
      <alignment horizontal="right" vertical="top"/>
    </xf>
    <xf numFmtId="3" fontId="37" fillId="20" borderId="35" xfId="129" applyNumberFormat="1" applyBorder="1">
      <alignment horizontal="right" vertical="top"/>
    </xf>
    <xf numFmtId="3" fontId="37" fillId="20" borderId="31" xfId="129" applyNumberFormat="1" applyBorder="1">
      <alignment horizontal="right" vertical="top"/>
    </xf>
    <xf numFmtId="3" fontId="39" fillId="23" borderId="66" xfId="130" applyNumberFormat="1" applyBorder="1">
      <alignment horizontal="right" vertical="top"/>
    </xf>
    <xf numFmtId="3" fontId="37" fillId="20" borderId="30" xfId="129" applyNumberFormat="1" applyBorder="1">
      <alignment horizontal="right" vertical="top"/>
    </xf>
    <xf numFmtId="3" fontId="37" fillId="20" borderId="47" xfId="129" applyNumberFormat="1" applyBorder="1">
      <alignment horizontal="right" vertical="top"/>
    </xf>
    <xf numFmtId="3" fontId="39" fillId="23" borderId="52" xfId="130" applyNumberFormat="1" applyBorder="1">
      <alignment horizontal="right" vertical="top"/>
    </xf>
    <xf numFmtId="3" fontId="37" fillId="20" borderId="36" xfId="129" applyNumberFormat="1" applyBorder="1">
      <alignment horizontal="right" vertical="top"/>
    </xf>
    <xf numFmtId="3" fontId="37" fillId="20" borderId="32" xfId="129" applyNumberFormat="1" applyBorder="1">
      <alignment horizontal="right" vertical="top"/>
    </xf>
    <xf numFmtId="3" fontId="39" fillId="23" borderId="67" xfId="130" applyNumberFormat="1" applyBorder="1">
      <alignment horizontal="right" vertical="top"/>
    </xf>
    <xf numFmtId="178" fontId="37" fillId="20" borderId="70" xfId="129" applyNumberFormat="1" applyBorder="1">
      <alignment horizontal="right" vertical="top"/>
    </xf>
    <xf numFmtId="178" fontId="37" fillId="20" borderId="57" xfId="129" applyNumberFormat="1" applyBorder="1">
      <alignment horizontal="right" vertical="top"/>
    </xf>
    <xf numFmtId="178" fontId="39" fillId="23" borderId="52" xfId="130" applyNumberFormat="1" applyBorder="1">
      <alignment horizontal="right" vertical="top"/>
    </xf>
    <xf numFmtId="178" fontId="37" fillId="20" borderId="36" xfId="129" applyNumberFormat="1" applyBorder="1">
      <alignment horizontal="right" vertical="top"/>
    </xf>
    <xf numFmtId="178" fontId="37" fillId="20" borderId="32" xfId="129" applyNumberFormat="1" applyBorder="1">
      <alignment horizontal="right" vertical="top"/>
    </xf>
    <xf numFmtId="178" fontId="39" fillId="23" borderId="68" xfId="130" applyNumberFormat="1" applyBorder="1">
      <alignment horizontal="right" vertical="top"/>
    </xf>
    <xf numFmtId="3" fontId="39" fillId="23" borderId="58" xfId="130" applyNumberFormat="1" applyBorder="1">
      <alignment horizontal="right" vertical="top"/>
    </xf>
    <xf numFmtId="3" fontId="39" fillId="23" borderId="59" xfId="130" applyNumberFormat="1" applyBorder="1">
      <alignment horizontal="right" vertical="top"/>
    </xf>
    <xf numFmtId="3" fontId="39" fillId="23" borderId="69" xfId="130" applyNumberFormat="1" applyBorder="1">
      <alignment horizontal="right" vertical="top"/>
    </xf>
    <xf numFmtId="0" fontId="60" fillId="0" borderId="0" xfId="131" applyNumberFormat="1" applyFont="1"/>
    <xf numFmtId="0" fontId="61" fillId="19" borderId="21" xfId="131" applyNumberFormat="1" applyFont="1" applyFill="1" applyBorder="1" applyAlignment="1"/>
    <xf numFmtId="0" fontId="61" fillId="0" borderId="21" xfId="131" applyNumberFormat="1" applyFont="1" applyBorder="1" applyAlignment="1"/>
    <xf numFmtId="172" fontId="15" fillId="0" borderId="9" xfId="0" applyNumberFormat="1" applyFont="1" applyFill="1" applyBorder="1" applyAlignment="1" applyProtection="1">
      <alignment horizontal="center" vertical="center"/>
    </xf>
    <xf numFmtId="174" fontId="15" fillId="6" borderId="7" xfId="0" quotePrefix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0" fontId="14" fillId="4" borderId="16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47" fillId="0" borderId="77" xfId="3" applyFont="1" applyBorder="1" applyAlignment="1" applyProtection="1">
      <alignment horizontal="left" vertical="center" wrapText="1"/>
      <protection locked="0"/>
    </xf>
    <xf numFmtId="0" fontId="47" fillId="0" borderId="78" xfId="3" applyFont="1" applyBorder="1" applyAlignment="1" applyProtection="1">
      <alignment horizontal="left" vertical="center" wrapText="1"/>
      <protection locked="0"/>
    </xf>
    <xf numFmtId="0" fontId="47" fillId="0" borderId="79" xfId="3" applyFont="1" applyBorder="1" applyAlignment="1" applyProtection="1">
      <alignment horizontal="left" vertical="center" wrapText="1"/>
      <protection locked="0"/>
    </xf>
    <xf numFmtId="0" fontId="21" fillId="4" borderId="16" xfId="3" applyFont="1" applyFill="1" applyBorder="1" applyAlignment="1">
      <alignment horizontal="center" vertical="center"/>
    </xf>
    <xf numFmtId="0" fontId="21" fillId="4" borderId="17" xfId="3" applyFont="1" applyFill="1" applyBorder="1" applyAlignment="1">
      <alignment horizontal="center" vertical="center"/>
    </xf>
    <xf numFmtId="0" fontId="21" fillId="4" borderId="18" xfId="3" applyFont="1" applyFill="1" applyBorder="1" applyAlignment="1">
      <alignment horizontal="center" vertical="center"/>
    </xf>
    <xf numFmtId="0" fontId="21" fillId="4" borderId="19" xfId="3" applyFont="1" applyFill="1" applyBorder="1" applyAlignment="1">
      <alignment horizontal="center" vertical="center"/>
    </xf>
    <xf numFmtId="0" fontId="47" fillId="0" borderId="75" xfId="3" applyFont="1" applyBorder="1" applyAlignment="1" applyProtection="1">
      <alignment vertical="center" wrapText="1"/>
      <protection locked="0"/>
    </xf>
    <xf numFmtId="0" fontId="48" fillId="0" borderId="74" xfId="3" applyFont="1" applyBorder="1" applyAlignment="1" applyProtection="1">
      <alignment vertical="center" wrapText="1"/>
      <protection locked="0"/>
    </xf>
    <xf numFmtId="0" fontId="48" fillId="0" borderId="19" xfId="3" applyFont="1" applyBorder="1" applyAlignment="1" applyProtection="1">
      <alignment vertical="center" wrapText="1"/>
      <protection locked="0"/>
    </xf>
  </cellXfs>
  <cellStyles count="132">
    <cellStyle name="_Rid_1_S15_S14" xfId="38"/>
    <cellStyle name="_Rid_1_S20" xfId="36"/>
    <cellStyle name="_Rid_1_S22_S21" xfId="39"/>
    <cellStyle name="_Rid_1_S29" xfId="37"/>
    <cellStyle name="_Rid_1_S31_S30" xfId="40"/>
    <cellStyle name="_Rid_1_S4" xfId="33"/>
    <cellStyle name="_Rid_1_S7" xfId="34"/>
    <cellStyle name="_Rid_1_S8" xfId="35"/>
    <cellStyle name="_Rid_10_S16_S15" xfId="72"/>
    <cellStyle name="_Rid_10_S18_S17" xfId="73"/>
    <cellStyle name="_Rid_10_S21" xfId="71"/>
    <cellStyle name="_Rid_10_S23_S22" xfId="74"/>
    <cellStyle name="_Rid_10_S5" xfId="62"/>
    <cellStyle name="_Rid_10_S7" xfId="70"/>
    <cellStyle name="_Rid_10_S9" xfId="69"/>
    <cellStyle name="_Rid_104_S10" xfId="119"/>
    <cellStyle name="_Rid_104_S16" xfId="120"/>
    <cellStyle name="_Rid_104_S17" xfId="121"/>
    <cellStyle name="_Rid_104_S19" xfId="122"/>
    <cellStyle name="_Rid_104_S29_S28" xfId="123"/>
    <cellStyle name="_Rid_104_S31_S30" xfId="124"/>
    <cellStyle name="_Rid_104_S35_S34" xfId="125"/>
    <cellStyle name="_Rid_105_S14_S13" xfId="129"/>
    <cellStyle name="_Rid_105_S16_S15" xfId="130"/>
    <cellStyle name="_Rid_105_S5" xfId="126"/>
    <cellStyle name="_Rid_105_S7" xfId="128"/>
    <cellStyle name="_Rid_105_S9" xfId="127"/>
    <cellStyle name="_Rid_12_S14_S13" xfId="78"/>
    <cellStyle name="_Rid_12_S16_S15" xfId="79"/>
    <cellStyle name="_Rid_12_S5" xfId="75"/>
    <cellStyle name="_Rid_12_S7" xfId="77"/>
    <cellStyle name="_Rid_12_S9" xfId="76"/>
    <cellStyle name="_Rid_2_S15_S14" xfId="46"/>
    <cellStyle name="_Rid_2_S20" xfId="44"/>
    <cellStyle name="_Rid_2_S22_S21" xfId="47"/>
    <cellStyle name="_Rid_2_S29" xfId="45"/>
    <cellStyle name="_Rid_2_S31_S30" xfId="48"/>
    <cellStyle name="_Rid_2_S4" xfId="41"/>
    <cellStyle name="_Rid_2_S7" xfId="42"/>
    <cellStyle name="_Rid_2_S8" xfId="43"/>
    <cellStyle name="_Rid_4_S14_S13" xfId="53"/>
    <cellStyle name="_Rid_4_S16_S15" xfId="54"/>
    <cellStyle name="_Rid_4_S5" xfId="50"/>
    <cellStyle name="_Rid_4_S7" xfId="52"/>
    <cellStyle name="_Rid_4_S9" xfId="51"/>
    <cellStyle name="_Rid_5_S16_S15" xfId="59"/>
    <cellStyle name="_Rid_5_S18_S17" xfId="60"/>
    <cellStyle name="_Rid_5_S21" xfId="58"/>
    <cellStyle name="_Rid_5_S23_S22" xfId="61"/>
    <cellStyle name="_Rid_5_S5" xfId="55"/>
    <cellStyle name="_Rid_5_S7" xfId="57"/>
    <cellStyle name="_Rid_5_S9" xfId="56"/>
    <cellStyle name="_Rid_8_S14_S13" xfId="66"/>
    <cellStyle name="_Rid_8_S16_S15" xfId="67"/>
    <cellStyle name="_Rid_8_S5" xfId="63"/>
    <cellStyle name="_Rid_8_S7" xfId="65"/>
    <cellStyle name="_Rid_8_S9" xfId="64"/>
    <cellStyle name="_Rid_86_S10" xfId="49"/>
    <cellStyle name="_Rid_86_S16" xfId="109"/>
    <cellStyle name="_Rid_86_S17" xfId="110"/>
    <cellStyle name="_Rid_86_S19" xfId="111"/>
    <cellStyle name="_Rid_86_S29_S28" xfId="112"/>
    <cellStyle name="_Rid_86_S31_S30" xfId="113"/>
    <cellStyle name="_Rid_86_S35_S34" xfId="114"/>
    <cellStyle name="_Rid_87_S14_S13" xfId="117"/>
    <cellStyle name="_Rid_87_S16_S15" xfId="118"/>
    <cellStyle name="_Rid_87_S5" xfId="68"/>
    <cellStyle name="_Rid_87_S7" xfId="116"/>
    <cellStyle name="_Rid_87_S9" xfId="115"/>
    <cellStyle name="AF Column - IBM Cognos" xfId="80"/>
    <cellStyle name="AF Data - IBM Cognos" xfId="81"/>
    <cellStyle name="AF Data 0 - IBM Cognos" xfId="82"/>
    <cellStyle name="AF Data 1 - IBM Cognos" xfId="83"/>
    <cellStyle name="AF Data 2 - IBM Cognos" xfId="84"/>
    <cellStyle name="AF Data 3 - IBM Cognos" xfId="85"/>
    <cellStyle name="AF Data 4 - IBM Cognos" xfId="86"/>
    <cellStyle name="AF Data 5 - IBM Cognos" xfId="87"/>
    <cellStyle name="AF Data Leaf - IBM Cognos" xfId="88"/>
    <cellStyle name="AF Header - IBM Cognos" xfId="89"/>
    <cellStyle name="AF Header 0 - IBM Cognos" xfId="90"/>
    <cellStyle name="AF Header 1 - IBM Cognos" xfId="91"/>
    <cellStyle name="AF Header 2 - IBM Cognos" xfId="92"/>
    <cellStyle name="AF Header 3 - IBM Cognos" xfId="93"/>
    <cellStyle name="AF Header 4 - IBM Cognos" xfId="94"/>
    <cellStyle name="AF Header 5 - IBM Cognos" xfId="95"/>
    <cellStyle name="AF Header Leaf - IBM Cognos" xfId="96"/>
    <cellStyle name="AF Row - IBM Cognos" xfId="97"/>
    <cellStyle name="AF Row 0 - IBM Cognos" xfId="98"/>
    <cellStyle name="AF Row 1 - IBM Cognos" xfId="99"/>
    <cellStyle name="AF Row 2 - IBM Cognos" xfId="100"/>
    <cellStyle name="AF Row 3 - IBM Cognos" xfId="101"/>
    <cellStyle name="AF Row 4 - IBM Cognos" xfId="102"/>
    <cellStyle name="AF Row 5 - IBM Cognos" xfId="103"/>
    <cellStyle name="AF Row Leaf - IBM Cognos" xfId="104"/>
    <cellStyle name="AF Subnm - IBM Cognos" xfId="105"/>
    <cellStyle name="AF Title - IBM Cognos" xfId="106"/>
    <cellStyle name="Calculated Column - IBM Cognos" xfId="24"/>
    <cellStyle name="Calculated Column Name - IBM Cognos" xfId="22"/>
    <cellStyle name="Calculated Row - IBM Cognos" xfId="25"/>
    <cellStyle name="Calculated Row Name - IBM Cognos" xfId="23"/>
    <cellStyle name="Column Name - IBM Cognos" xfId="10"/>
    <cellStyle name="Column Template - IBM Cognos" xfId="13"/>
    <cellStyle name="Differs From Base - IBM Cognos" xfId="31"/>
    <cellStyle name="Edit - IBM Cognos" xfId="107"/>
    <cellStyle name="Formula - IBM Cognos" xfId="108"/>
    <cellStyle name="Group Name - IBM Cognos" xfId="21"/>
    <cellStyle name="Hold Values - IBM Cognos" xfId="27"/>
    <cellStyle name="Link" xfId="32" builtinId="8"/>
    <cellStyle name="List Name - IBM Cognos" xfId="20"/>
    <cellStyle name="Locked - IBM Cognos" xfId="30"/>
    <cellStyle name="Measure - IBM Cognos" xfId="14"/>
    <cellStyle name="Measure Header - IBM Cognos" xfId="15"/>
    <cellStyle name="Measure Name - IBM Cognos" xfId="16"/>
    <cellStyle name="Measure Summary - IBM Cognos" xfId="17"/>
    <cellStyle name="Measure Summary TM1 - IBM Cognos" xfId="19"/>
    <cellStyle name="Measure Template - IBM Cognos" xfId="18"/>
    <cellStyle name="More - IBM Cognos" xfId="26"/>
    <cellStyle name="Pending Change - IBM Cognos" xfId="28"/>
    <cellStyle name="Prozent" xfId="1" builtinId="5"/>
    <cellStyle name="Prozent 2" xfId="5"/>
    <cellStyle name="Row Name - IBM Cognos" xfId="6"/>
    <cellStyle name="Row Template - IBM Cognos" xfId="9"/>
    <cellStyle name="Standard" xfId="0" builtinId="0" customBuiltin="1"/>
    <cellStyle name="Standard 2" xfId="4"/>
    <cellStyle name="Standard 3" xfId="131"/>
    <cellStyle name="Standard_ÄLTERE-Monat" xfId="2"/>
    <cellStyle name="Standard_AMJF" xfId="3"/>
    <cellStyle name="Summary Column Name - IBM Cognos" xfId="11"/>
    <cellStyle name="Summary Column Name TM1 - IBM Cognos" xfId="12"/>
    <cellStyle name="Summary Row Name - IBM Cognos" xfId="7"/>
    <cellStyle name="Summary Row Name TM1 - IBM Cognos" xfId="8"/>
    <cellStyle name="Unsaved Change - IBM Cognos" xfId="29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8"/>
        <name val="Verdana"/>
        <scheme val="none"/>
      </font>
      <numFmt numFmtId="30" formatCode="@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FFF0F0"/>
      <rgbColor rgb="00E53527"/>
      <rgbColor rgb="00008000"/>
      <rgbColor rgb="00000080"/>
      <rgbColor rgb="00808000"/>
      <rgbColor rgb="00800080"/>
      <rgbColor rgb="00008080"/>
      <rgbColor rgb="FFDFDFDF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FFBDD6E7"/>
      <rgbColor rgb="00CC9CCC"/>
      <rgbColor rgb="00CC99FF"/>
      <rgbColor rgb="00E3E3E3"/>
      <rgbColor rgb="003366FF"/>
      <rgbColor rgb="00EBEBE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212900</xdr:colOff>
      <xdr:row>0</xdr:row>
      <xdr:rowOff>185755</xdr:rowOff>
    </xdr:from>
    <xdr:to>
      <xdr:col>2</xdr:col>
      <xdr:colOff>285825</xdr:colOff>
      <xdr:row>2</xdr:row>
      <xdr:rowOff>77931</xdr:rowOff>
    </xdr:to>
    <xdr:pic>
      <xdr:nvPicPr>
        <xdr:cNvPr id="1033" name="Grafik 2" descr="logoneu4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45809" y="185755"/>
          <a:ext cx="1181289" cy="333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387024</xdr:colOff>
      <xdr:row>0</xdr:row>
      <xdr:rowOff>108428</xdr:rowOff>
    </xdr:from>
    <xdr:to>
      <xdr:col>3</xdr:col>
      <xdr:colOff>982996</xdr:colOff>
      <xdr:row>2</xdr:row>
      <xdr:rowOff>135176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7683" y="108428"/>
          <a:ext cx="1704335" cy="468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393988</xdr:colOff>
      <xdr:row>0</xdr:row>
      <xdr:rowOff>20786</xdr:rowOff>
    </xdr:from>
    <xdr:to>
      <xdr:col>4</xdr:col>
      <xdr:colOff>0</xdr:colOff>
      <xdr:row>1</xdr:row>
      <xdr:rowOff>248425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4533" y="20786"/>
          <a:ext cx="1753467" cy="456239"/>
        </a:xfrm>
        <a:prstGeom prst="rect">
          <a:avLst/>
        </a:prstGeom>
      </xdr:spPr>
    </xdr:pic>
    <xdr:clientData/>
  </xdr:twoCellAnchor>
  <xdr:twoCellAnchor editAs="oneCell">
    <xdr:from>
      <xdr:col>1</xdr:col>
      <xdr:colOff>251111</xdr:colOff>
      <xdr:row>0</xdr:row>
      <xdr:rowOff>112570</xdr:rowOff>
    </xdr:from>
    <xdr:to>
      <xdr:col>2</xdr:col>
      <xdr:colOff>384650</xdr:colOff>
      <xdr:row>1</xdr:row>
      <xdr:rowOff>209552</xdr:rowOff>
    </xdr:to>
    <xdr:pic>
      <xdr:nvPicPr>
        <xdr:cNvPr id="10" name="Grafik 2" descr="logoneu4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87929" y="112570"/>
          <a:ext cx="1207266" cy="325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" name="Grafik 5" descr="http://dwhpaf01.ams.or.at/cognos10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8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mwa.gv.at/WINDOWS/TEMP/RM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P1"/>
    </sheetNames>
    <definedNames>
      <definedName name="Endgültig"/>
      <definedName name="vorl01"/>
      <definedName name="vorl03"/>
      <definedName name="vorl04"/>
      <definedName name="vorl05"/>
      <definedName name="vorl06"/>
      <definedName name="vorl07"/>
      <definedName name="vorl08"/>
      <definedName name="vorl09"/>
      <definedName name="vorl10"/>
      <definedName name="vorl11"/>
      <definedName name="vorl12"/>
    </defined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e1" displayName="Table1" ref="A19:Y24" headerRowDxfId="26" dataDxfId="25">
  <autoFilter ref="A19:Y24"/>
  <tableColumns count="25">
    <tableColumn id="1" name="Spalte1" dataDxfId="24"/>
    <tableColumn id="2" name="Spalte2" dataDxfId="23"/>
    <tableColumn id="3" name="Spalte3" dataDxfId="22"/>
    <tableColumn id="4" name="Spalte4" dataDxfId="21"/>
    <tableColumn id="5" name="Spalte5" dataDxfId="20"/>
    <tableColumn id="6" name="Spalte6" dataDxfId="19"/>
    <tableColumn id="7" name="Spalte7" dataDxfId="18"/>
    <tableColumn id="8" name="Spalte8" dataDxfId="17"/>
    <tableColumn id="9" name="Spalte9" dataDxfId="16"/>
    <tableColumn id="10" name="Spalte10" dataDxfId="15"/>
    <tableColumn id="11" name="Spalte11" dataDxfId="14"/>
    <tableColumn id="12" name="Spalte12" dataDxfId="13"/>
    <tableColumn id="13" name="Spalte13" dataDxfId="12"/>
    <tableColumn id="14" name="Spalte14" dataDxfId="11"/>
    <tableColumn id="15" name="Spalte15" dataDxfId="10"/>
    <tableColumn id="16" name="Spalte16" dataDxfId="9">
      <calculatedColumnFormula>SUBTOTAL(109,P18:P19)</calculatedColumnFormula>
    </tableColumn>
    <tableColumn id="17" name="Spalte17" dataDxfId="8"/>
    <tableColumn id="18" name="Spalte18" dataDxfId="7"/>
    <tableColumn id="19" name="Spalte19" dataDxfId="6"/>
    <tableColumn id="20" name="Spalte20" dataDxfId="5"/>
    <tableColumn id="21" name="Spalte21" dataDxfId="4"/>
    <tableColumn id="22" name="Spalte22" dataDxfId="3"/>
    <tableColumn id="23" name="Spalte23" dataDxfId="2"/>
    <tableColumn id="24" name="Spalte24" dataDxfId="1"/>
    <tableColumn id="25" name="Spalte2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6" Type="http://schemas.openxmlformats.org/officeDocument/2006/relationships/customProperty" Target="../customProperty6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rbeitsmarktpolitik.at/bali/" TargetMode="External"/><Relationship Id="rId4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3.bin"/><Relationship Id="rId13" Type="http://schemas.openxmlformats.org/officeDocument/2006/relationships/customProperty" Target="../customProperty18.bin"/><Relationship Id="rId18" Type="http://schemas.openxmlformats.org/officeDocument/2006/relationships/customProperty" Target="../customProperty23.bin"/><Relationship Id="rId3" Type="http://schemas.openxmlformats.org/officeDocument/2006/relationships/customProperty" Target="../customProperty8.bin"/><Relationship Id="rId21" Type="http://schemas.openxmlformats.org/officeDocument/2006/relationships/customProperty" Target="../customProperty26.bin"/><Relationship Id="rId7" Type="http://schemas.openxmlformats.org/officeDocument/2006/relationships/customProperty" Target="../customProperty12.bin"/><Relationship Id="rId12" Type="http://schemas.openxmlformats.org/officeDocument/2006/relationships/customProperty" Target="../customProperty17.bin"/><Relationship Id="rId17" Type="http://schemas.openxmlformats.org/officeDocument/2006/relationships/customProperty" Target="../customProperty22.bin"/><Relationship Id="rId2" Type="http://schemas.openxmlformats.org/officeDocument/2006/relationships/customProperty" Target="../customProperty7.bin"/><Relationship Id="rId16" Type="http://schemas.openxmlformats.org/officeDocument/2006/relationships/customProperty" Target="../customProperty21.bin"/><Relationship Id="rId20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11.bin"/><Relationship Id="rId11" Type="http://schemas.openxmlformats.org/officeDocument/2006/relationships/customProperty" Target="../customProperty16.bin"/><Relationship Id="rId5" Type="http://schemas.openxmlformats.org/officeDocument/2006/relationships/customProperty" Target="../customProperty10.bin"/><Relationship Id="rId15" Type="http://schemas.openxmlformats.org/officeDocument/2006/relationships/customProperty" Target="../customProperty20.bin"/><Relationship Id="rId10" Type="http://schemas.openxmlformats.org/officeDocument/2006/relationships/customProperty" Target="../customProperty15.bin"/><Relationship Id="rId19" Type="http://schemas.openxmlformats.org/officeDocument/2006/relationships/customProperty" Target="../customProperty24.bin"/><Relationship Id="rId4" Type="http://schemas.openxmlformats.org/officeDocument/2006/relationships/customProperty" Target="../customProperty9.bin"/><Relationship Id="rId9" Type="http://schemas.openxmlformats.org/officeDocument/2006/relationships/customProperty" Target="../customProperty14.bin"/><Relationship Id="rId14" Type="http://schemas.openxmlformats.org/officeDocument/2006/relationships/customProperty" Target="../customProperty1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zoomScale="110" zoomScaleNormal="110" zoomScaleSheetLayoutView="115" workbookViewId="0">
      <selection activeCell="J8" sqref="J8"/>
    </sheetView>
  </sheetViews>
  <sheetFormatPr baseColWidth="10" defaultColWidth="11.44140625" defaultRowHeight="13.8" x14ac:dyDescent="0.3"/>
  <cols>
    <col min="1" max="1" width="53" style="4" customWidth="1"/>
    <col min="2" max="2" width="16.5546875" style="2" customWidth="1"/>
    <col min="3" max="4" width="16.5546875" style="3" customWidth="1"/>
    <col min="5" max="5" width="17.6640625" style="40" customWidth="1"/>
    <col min="6" max="6" width="12.6640625" style="4" customWidth="1"/>
    <col min="7" max="16384" width="11.44140625" style="4"/>
  </cols>
  <sheetData>
    <row r="1" spans="1:9" ht="18" x14ac:dyDescent="0.35">
      <c r="A1" s="1" t="s">
        <v>41</v>
      </c>
    </row>
    <row r="2" spans="1:9" ht="15.6" x14ac:dyDescent="0.3">
      <c r="A2" s="65">
        <v>43800</v>
      </c>
      <c r="B2" s="5"/>
      <c r="C2" s="6"/>
      <c r="D2" s="6"/>
    </row>
    <row r="3" spans="1:9" ht="15.75" customHeight="1" x14ac:dyDescent="0.3">
      <c r="A3" s="64"/>
      <c r="B3" s="7"/>
      <c r="C3" s="47"/>
      <c r="D3" s="8"/>
    </row>
    <row r="4" spans="1:9" ht="15.6" x14ac:dyDescent="0.3">
      <c r="A4" s="63" t="s">
        <v>8</v>
      </c>
      <c r="B4" s="9"/>
      <c r="C4" s="10"/>
      <c r="D4" s="10"/>
    </row>
    <row r="5" spans="1:9" x14ac:dyDescent="0.3">
      <c r="A5" s="62"/>
      <c r="B5" s="11"/>
      <c r="C5" s="459" t="s">
        <v>13</v>
      </c>
      <c r="D5" s="460"/>
    </row>
    <row r="6" spans="1:9" s="13" customFormat="1" ht="14.4" x14ac:dyDescent="0.3">
      <c r="A6" s="61"/>
      <c r="B6" s="60"/>
      <c r="C6" s="59" t="s">
        <v>0</v>
      </c>
      <c r="D6" s="58" t="s">
        <v>1</v>
      </c>
      <c r="E6" s="52"/>
      <c r="F6" s="43"/>
      <c r="G6" s="43"/>
      <c r="H6" s="43"/>
      <c r="I6" s="43"/>
    </row>
    <row r="7" spans="1:9" s="13" customFormat="1" ht="14.4" x14ac:dyDescent="0.3">
      <c r="A7" s="14" t="s">
        <v>15</v>
      </c>
      <c r="B7" s="208">
        <f>SUM(B28,B41)</f>
        <v>4113000</v>
      </c>
      <c r="C7" s="209">
        <f>SUM(C28,C41)</f>
        <v>32000</v>
      </c>
      <c r="D7" s="210">
        <f t="shared" ref="D7:D20" si="0">C7/(B7-C7)*100</f>
        <v>0.78412153883851998</v>
      </c>
      <c r="E7" s="52" t="s">
        <v>30</v>
      </c>
      <c r="F7" s="66"/>
      <c r="H7" s="43"/>
      <c r="I7" s="43"/>
    </row>
    <row r="8" spans="1:9" s="15" customFormat="1" ht="16.2" x14ac:dyDescent="0.3">
      <c r="A8" s="16" t="s">
        <v>56</v>
      </c>
      <c r="B8" s="211">
        <f>SUM(B29,B42)</f>
        <v>3763000</v>
      </c>
      <c r="C8" s="238">
        <v>38000</v>
      </c>
      <c r="D8" s="242">
        <f>C8/(B8-C8)*100</f>
        <v>1.0201342281879193</v>
      </c>
      <c r="E8" s="52" t="s">
        <v>30</v>
      </c>
      <c r="F8" s="74"/>
      <c r="G8" s="42"/>
      <c r="H8" s="42"/>
      <c r="I8" s="42"/>
    </row>
    <row r="9" spans="1:9" s="15" customFormat="1" ht="16.2" x14ac:dyDescent="0.3">
      <c r="A9" s="214" t="s">
        <v>57</v>
      </c>
      <c r="B9" s="215">
        <v>3689000</v>
      </c>
      <c r="C9" s="250">
        <v>42000</v>
      </c>
      <c r="D9" s="455">
        <v>1.1000000000000001</v>
      </c>
      <c r="E9" s="70" t="s">
        <v>31</v>
      </c>
      <c r="F9" s="67"/>
      <c r="I9" s="42"/>
    </row>
    <row r="10" spans="1:9" s="15" customFormat="1" ht="16.2" x14ac:dyDescent="0.3">
      <c r="A10" s="218" t="s">
        <v>58</v>
      </c>
      <c r="B10" s="219">
        <f>B30+B43</f>
        <v>354442</v>
      </c>
      <c r="C10" s="209">
        <f>C30+C43</f>
        <v>-1034</v>
      </c>
      <c r="D10" s="210">
        <f>C10/(B10-C10)*100</f>
        <v>-0.29087758385938856</v>
      </c>
      <c r="E10" s="52" t="e">
        <f ca="1">GB!E1</f>
        <v>#NAME?</v>
      </c>
      <c r="F10" s="42"/>
      <c r="G10" s="42"/>
      <c r="H10" s="42"/>
      <c r="I10" s="42"/>
    </row>
    <row r="11" spans="1:9" ht="16.2" x14ac:dyDescent="0.3">
      <c r="A11" s="220" t="s">
        <v>59</v>
      </c>
      <c r="B11" s="221">
        <f>SUM(B31,B44)</f>
        <v>487618</v>
      </c>
      <c r="C11" s="222">
        <f>SUM(C31,C44)</f>
        <v>928</v>
      </c>
      <c r="D11" s="223">
        <f>C11/(B11-C11)*100</f>
        <v>0.19067578951694097</v>
      </c>
      <c r="E11" s="57" t="s">
        <v>25</v>
      </c>
      <c r="F11" s="68"/>
      <c r="G11" s="44"/>
      <c r="I11" s="44"/>
    </row>
    <row r="12" spans="1:9" s="13" customFormat="1" ht="14.4" x14ac:dyDescent="0.3">
      <c r="A12" s="16" t="s">
        <v>2</v>
      </c>
      <c r="B12" s="224">
        <f>B32+B45</f>
        <v>349795</v>
      </c>
      <c r="C12" s="212">
        <f>C32+C45</f>
        <v>-5842</v>
      </c>
      <c r="D12" s="213">
        <f t="shared" si="0"/>
        <v>-1.6426862221872303</v>
      </c>
      <c r="E12" s="52" t="str">
        <f>E13</f>
        <v>2019/Dec</v>
      </c>
      <c r="F12" s="43"/>
      <c r="H12" s="43"/>
      <c r="I12" s="43"/>
    </row>
    <row r="13" spans="1:9" ht="14.4" x14ac:dyDescent="0.3">
      <c r="A13" s="225" t="s">
        <v>63</v>
      </c>
      <c r="B13" s="226">
        <f>vip_amb_pst_lfd!F35</f>
        <v>231591</v>
      </c>
      <c r="C13" s="227">
        <f>vip_amb_pst_lfd!L35</f>
        <v>-6501</v>
      </c>
      <c r="D13" s="228">
        <f>C13/(B13-C13)*100</f>
        <v>-2.7304571342170254</v>
      </c>
      <c r="E13" s="52" t="str">
        <f>vip_amb_pst_lfd!D4</f>
        <v>2019/Dec</v>
      </c>
      <c r="F13" s="44"/>
      <c r="G13" s="44"/>
      <c r="H13" s="44"/>
      <c r="I13" s="44"/>
    </row>
    <row r="14" spans="1:9" ht="14.4" x14ac:dyDescent="0.3">
      <c r="A14" s="225" t="s">
        <v>64</v>
      </c>
      <c r="B14" s="226">
        <f>vip_amb_pst_lfd!F38</f>
        <v>118204</v>
      </c>
      <c r="C14" s="227">
        <f>vip_amb_pst_lfd!L38</f>
        <v>659</v>
      </c>
      <c r="D14" s="228">
        <f t="shared" si="0"/>
        <v>0.56063635203539075</v>
      </c>
      <c r="E14" s="52" t="str">
        <f>vip_amb_pst_lfd!D4</f>
        <v>2019/Dec</v>
      </c>
      <c r="F14" s="44"/>
      <c r="G14" s="44"/>
      <c r="H14" s="44"/>
      <c r="I14" s="44"/>
    </row>
    <row r="15" spans="1:9" ht="14.4" x14ac:dyDescent="0.3">
      <c r="A15" s="229" t="s">
        <v>38</v>
      </c>
      <c r="B15" s="226">
        <f>vip_amb_pst_lfd!C92</f>
        <v>17720</v>
      </c>
      <c r="C15" s="227">
        <f>vip_amb_pst_lfd!E92</f>
        <v>-47</v>
      </c>
      <c r="D15" s="228">
        <f t="shared" si="0"/>
        <v>-0.26453537457083359</v>
      </c>
      <c r="E15" s="52" t="str">
        <f>vip_amb_pst_lfd!$D$4</f>
        <v>2019/Dec</v>
      </c>
      <c r="F15" s="44"/>
      <c r="G15" s="44"/>
      <c r="H15" s="44"/>
      <c r="I15" s="44"/>
    </row>
    <row r="16" spans="1:9" ht="14.4" x14ac:dyDescent="0.3">
      <c r="A16" s="229" t="s">
        <v>39</v>
      </c>
      <c r="B16" s="226">
        <f>vip_amb_pst_lfd!C93</f>
        <v>2968</v>
      </c>
      <c r="C16" s="227">
        <f>vip_amb_pst_lfd!E93</f>
        <v>-259</v>
      </c>
      <c r="D16" s="228">
        <f t="shared" si="0"/>
        <v>-8.026030368763557</v>
      </c>
      <c r="E16" s="52" t="str">
        <f>vip_amb_pst_lfd!$D$4</f>
        <v>2019/Dec</v>
      </c>
      <c r="F16" s="44"/>
      <c r="G16" s="44"/>
      <c r="H16" s="44"/>
      <c r="I16" s="44"/>
    </row>
    <row r="17" spans="1:11" ht="14.4" x14ac:dyDescent="0.3">
      <c r="A17" s="230" t="s">
        <v>65</v>
      </c>
      <c r="B17" s="231">
        <f>B33+B46</f>
        <v>35878</v>
      </c>
      <c r="C17" s="232">
        <f>C33+C46</f>
        <v>-1024</v>
      </c>
      <c r="D17" s="233">
        <f t="shared" si="0"/>
        <v>-2.7749173486531897</v>
      </c>
      <c r="E17" s="52" t="str">
        <f>vip_amb_pst_lfd!$D$4</f>
        <v>2019/Dec</v>
      </c>
      <c r="F17" s="44"/>
      <c r="G17" s="44"/>
      <c r="H17" s="44"/>
      <c r="I17" s="44"/>
    </row>
    <row r="18" spans="1:11" ht="14.4" x14ac:dyDescent="0.3">
      <c r="A18" s="230" t="s">
        <v>66</v>
      </c>
      <c r="B18" s="231">
        <f>B34+B47</f>
        <v>110866</v>
      </c>
      <c r="C18" s="232">
        <f>C34+C47</f>
        <v>1131</v>
      </c>
      <c r="D18" s="233">
        <f t="shared" si="0"/>
        <v>1.0306647833416867</v>
      </c>
      <c r="E18" s="52" t="str">
        <f>vip_amb_pst_lfd!$D$4</f>
        <v>2019/Dec</v>
      </c>
      <c r="F18" s="44"/>
      <c r="G18" s="44"/>
      <c r="H18" s="44"/>
      <c r="I18" s="44"/>
    </row>
    <row r="19" spans="1:11" ht="14.4" x14ac:dyDescent="0.3">
      <c r="A19" s="230" t="s">
        <v>16</v>
      </c>
      <c r="B19" s="226">
        <f>vip_amb_pst_lfd!C73</f>
        <v>49021</v>
      </c>
      <c r="C19" s="227">
        <f>vip_amb_pst_lfd!E73</f>
        <v>-285</v>
      </c>
      <c r="D19" s="228">
        <f t="shared" si="0"/>
        <v>-0.57802295866628806</v>
      </c>
      <c r="E19" s="52" t="str">
        <f>vip_amb_pst_lfd!$D$4</f>
        <v>2019/Dec</v>
      </c>
      <c r="F19" s="50"/>
      <c r="G19" s="44"/>
      <c r="H19" s="44"/>
    </row>
    <row r="20" spans="1:11" ht="14.4" x14ac:dyDescent="0.3">
      <c r="A20" s="230" t="s">
        <v>17</v>
      </c>
      <c r="B20" s="215">
        <f>vip_amb_pst_lfd!F39</f>
        <v>99494</v>
      </c>
      <c r="C20" s="227">
        <f>vip_amb_pst_lfd!L39</f>
        <v>-7199</v>
      </c>
      <c r="D20" s="228">
        <f t="shared" si="0"/>
        <v>-6.7473967364306944</v>
      </c>
      <c r="E20" s="52" t="str">
        <f>vip_amb_pst_lfd!$D$4</f>
        <v>2019/Dec</v>
      </c>
      <c r="F20" s="44"/>
      <c r="G20" s="44"/>
      <c r="H20" s="44"/>
    </row>
    <row r="21" spans="1:11" s="17" customFormat="1" ht="16.2" x14ac:dyDescent="0.3">
      <c r="A21" s="14" t="s">
        <v>18</v>
      </c>
      <c r="B21" s="234">
        <f>B12/(B12+B8)</f>
        <v>8.5050434072206374E-2</v>
      </c>
      <c r="C21" s="210">
        <f>ROUND((100*B21)-((100*((B12-C12)/(B7-C7)))),1)</f>
        <v>-0.2</v>
      </c>
      <c r="D21" s="235"/>
      <c r="E21" s="49" t="s">
        <v>22</v>
      </c>
      <c r="F21" s="45"/>
      <c r="H21" s="45"/>
    </row>
    <row r="22" spans="1:11" s="17" customFormat="1" ht="14.4" x14ac:dyDescent="0.3">
      <c r="A22" s="206" t="s">
        <v>14</v>
      </c>
      <c r="B22" s="241">
        <f>vip_amb_adg_lfd!B5</f>
        <v>65443</v>
      </c>
      <c r="C22" s="238">
        <f>vip_amb_adg_lfd!D5</f>
        <v>71</v>
      </c>
      <c r="D22" s="242">
        <f t="shared" ref="D22" si="1">C22/(B22-C22)*100</f>
        <v>0.1086091904791042</v>
      </c>
      <c r="E22" s="52" t="str">
        <f>vip_amb_pst_lfd!$D$4</f>
        <v>2019/Dec</v>
      </c>
      <c r="F22" s="45"/>
      <c r="H22" s="45"/>
      <c r="I22" s="52"/>
    </row>
    <row r="23" spans="1:11" s="13" customFormat="1" ht="16.2" x14ac:dyDescent="0.3">
      <c r="A23" s="18" t="s">
        <v>26</v>
      </c>
      <c r="B23" s="261">
        <v>4.5999999999999999E-2</v>
      </c>
      <c r="C23" s="262">
        <v>-0.2</v>
      </c>
      <c r="D23" s="237"/>
      <c r="E23" s="72" t="s">
        <v>21</v>
      </c>
      <c r="G23" s="43"/>
    </row>
    <row r="24" spans="1:11" s="13" customFormat="1" ht="9.75" customHeight="1" x14ac:dyDescent="0.3">
      <c r="A24" s="19"/>
      <c r="B24" s="20"/>
      <c r="C24" s="21"/>
      <c r="D24" s="21"/>
      <c r="E24" s="40"/>
      <c r="G24" s="43"/>
      <c r="I24" s="43"/>
    </row>
    <row r="25" spans="1:11" ht="15.6" x14ac:dyDescent="0.3">
      <c r="A25" s="22" t="s">
        <v>12</v>
      </c>
      <c r="B25" s="23"/>
      <c r="C25" s="23"/>
      <c r="D25" s="23"/>
      <c r="F25" s="44"/>
      <c r="G25" s="44"/>
      <c r="I25" s="44"/>
    </row>
    <row r="26" spans="1:11" x14ac:dyDescent="0.3">
      <c r="A26" s="24"/>
      <c r="B26" s="25"/>
      <c r="C26" s="464" t="s">
        <v>13</v>
      </c>
      <c r="D26" s="465"/>
      <c r="F26" s="44"/>
      <c r="G26" s="44"/>
      <c r="I26" s="44"/>
    </row>
    <row r="27" spans="1:11" s="13" customFormat="1" ht="14.4" x14ac:dyDescent="0.3">
      <c r="A27" s="12"/>
      <c r="B27" s="26"/>
      <c r="C27" s="27" t="s">
        <v>0</v>
      </c>
      <c r="D27" s="28" t="s">
        <v>1</v>
      </c>
      <c r="E27" s="40"/>
      <c r="F27" s="43"/>
      <c r="G27" s="43"/>
      <c r="H27" s="43"/>
    </row>
    <row r="28" spans="1:11" s="15" customFormat="1" ht="14.4" x14ac:dyDescent="0.3">
      <c r="A28" s="14" t="s">
        <v>15</v>
      </c>
      <c r="B28" s="208">
        <f>ROUND(B29+B32,-3)</f>
        <v>2198000</v>
      </c>
      <c r="C28" s="209">
        <f>ROUND(C29+C32,-3)</f>
        <v>17000</v>
      </c>
      <c r="D28" s="210">
        <f t="shared" ref="D28:D34" si="2">C28/(B28-C28)*100</f>
        <v>0.77945896377808344</v>
      </c>
      <c r="E28" s="52" t="s">
        <v>30</v>
      </c>
      <c r="F28" s="42"/>
      <c r="G28" s="42"/>
    </row>
    <row r="29" spans="1:11" ht="16.2" x14ac:dyDescent="0.3">
      <c r="A29" s="16" t="s">
        <v>56</v>
      </c>
      <c r="B29" s="211">
        <v>1985000</v>
      </c>
      <c r="C29" s="238">
        <v>19000</v>
      </c>
      <c r="D29" s="242">
        <f t="shared" si="2"/>
        <v>0.9664292980671414</v>
      </c>
      <c r="E29" s="70" t="s">
        <v>31</v>
      </c>
      <c r="G29" s="207"/>
      <c r="H29" s="207"/>
      <c r="I29" s="207"/>
      <c r="J29" s="207"/>
      <c r="K29" s="207"/>
    </row>
    <row r="30" spans="1:11" s="13" customFormat="1" ht="16.2" x14ac:dyDescent="0.3">
      <c r="A30" s="218" t="s">
        <v>58</v>
      </c>
      <c r="B30" s="219">
        <f>GB!C15</f>
        <v>137304</v>
      </c>
      <c r="C30" s="209">
        <f>GB!E15</f>
        <v>791</v>
      </c>
      <c r="D30" s="210">
        <f t="shared" si="2"/>
        <v>0.57943199548760926</v>
      </c>
      <c r="E30" s="52" t="e">
        <f ca="1">GB!E1</f>
        <v>#NAME?</v>
      </c>
      <c r="F30" s="43"/>
      <c r="G30" s="43"/>
      <c r="H30" s="43"/>
      <c r="I30" s="43"/>
    </row>
    <row r="31" spans="1:11" ht="16.2" x14ac:dyDescent="0.3">
      <c r="A31" s="239" t="s">
        <v>59</v>
      </c>
      <c r="B31" s="240">
        <v>280593</v>
      </c>
      <c r="C31" s="222">
        <v>1658</v>
      </c>
      <c r="D31" s="223">
        <f t="shared" si="2"/>
        <v>0.59440371412694715</v>
      </c>
      <c r="E31" s="57" t="s">
        <v>25</v>
      </c>
      <c r="F31" s="44"/>
      <c r="G31" s="44"/>
    </row>
    <row r="32" spans="1:11" ht="14.4" x14ac:dyDescent="0.3">
      <c r="A32" s="16" t="s">
        <v>2</v>
      </c>
      <c r="B32" s="241">
        <f>vip_amb_pst_lfd!E41</f>
        <v>213074</v>
      </c>
      <c r="C32" s="238">
        <f>vip_amb_pst_lfd!K41</f>
        <v>-2457</v>
      </c>
      <c r="D32" s="242">
        <f t="shared" si="2"/>
        <v>-1.1399752239817011</v>
      </c>
      <c r="E32" s="52" t="str">
        <f>vip_amb_pst_lfd!$D$4</f>
        <v>2019/Dec</v>
      </c>
      <c r="F32" s="44"/>
      <c r="G32" s="44"/>
    </row>
    <row r="33" spans="1:9" ht="14.4" x14ac:dyDescent="0.3">
      <c r="A33" s="230" t="s">
        <v>65</v>
      </c>
      <c r="B33" s="226">
        <f>vip_amb_pst_lfd!E14</f>
        <v>22972</v>
      </c>
      <c r="C33" s="227">
        <f>vip_amb_pst_lfd!K14</f>
        <v>-596</v>
      </c>
      <c r="D33" s="228">
        <f t="shared" si="2"/>
        <v>-2.5288526816021726</v>
      </c>
      <c r="E33" s="52" t="str">
        <f>vip_amb_pst_lfd!$D$4</f>
        <v>2019/Dec</v>
      </c>
      <c r="F33" s="44"/>
      <c r="I33" s="44"/>
    </row>
    <row r="34" spans="1:9" ht="14.4" x14ac:dyDescent="0.3">
      <c r="A34" s="230" t="s">
        <v>66</v>
      </c>
      <c r="B34" s="226">
        <f>vip_amb_pst_lfd!B51</f>
        <v>70505</v>
      </c>
      <c r="C34" s="227">
        <f>vip_amb_pst_lfd!D51</f>
        <v>992</v>
      </c>
      <c r="D34" s="228">
        <f t="shared" si="2"/>
        <v>1.427071195315984</v>
      </c>
      <c r="E34" s="52" t="str">
        <f>vip_amb_pst_lfd!$D$4</f>
        <v>2019/Dec</v>
      </c>
      <c r="F34" s="44"/>
      <c r="H34" s="44"/>
    </row>
    <row r="35" spans="1:9" s="13" customFormat="1" ht="16.2" x14ac:dyDescent="0.3">
      <c r="A35" s="14" t="s">
        <v>18</v>
      </c>
      <c r="B35" s="234">
        <f>B32/(B32+B29)</f>
        <v>9.6936681840556774E-2</v>
      </c>
      <c r="C35" s="210">
        <f>ROUND((100*B35)-((100*((B32-C32)/(B28-C28)))),1)</f>
        <v>-0.2</v>
      </c>
      <c r="D35" s="243"/>
      <c r="E35" s="49" t="s">
        <v>22</v>
      </c>
      <c r="G35" s="43"/>
    </row>
    <row r="36" spans="1:9" s="29" customFormat="1" ht="16.2" x14ac:dyDescent="0.3">
      <c r="A36" s="18" t="s">
        <v>26</v>
      </c>
      <c r="B36" s="261">
        <v>4.8000000000000001E-2</v>
      </c>
      <c r="C36" s="262">
        <v>-0.3</v>
      </c>
      <c r="D36" s="244"/>
      <c r="E36" s="72" t="s">
        <v>21</v>
      </c>
      <c r="G36" s="46"/>
    </row>
    <row r="37" spans="1:9" s="29" customFormat="1" ht="9.75" customHeight="1" x14ac:dyDescent="0.3">
      <c r="A37" s="19"/>
      <c r="B37" s="20"/>
      <c r="C37" s="21"/>
      <c r="D37" s="21"/>
      <c r="E37" s="53"/>
      <c r="F37" s="46"/>
      <c r="G37" s="46"/>
    </row>
    <row r="38" spans="1:9" s="13" customFormat="1" ht="15.6" x14ac:dyDescent="0.3">
      <c r="A38" s="22" t="s">
        <v>9</v>
      </c>
      <c r="B38" s="23"/>
      <c r="C38" s="23"/>
      <c r="D38" s="23"/>
      <c r="E38" s="40"/>
      <c r="F38" s="43"/>
      <c r="I38" s="43"/>
    </row>
    <row r="39" spans="1:9" s="13" customFormat="1" ht="14.4" x14ac:dyDescent="0.3">
      <c r="A39" s="30"/>
      <c r="B39" s="31"/>
      <c r="C39" s="466" t="s">
        <v>13</v>
      </c>
      <c r="D39" s="467"/>
      <c r="E39" s="40"/>
      <c r="F39" s="43"/>
      <c r="H39" s="43"/>
      <c r="I39" s="43"/>
    </row>
    <row r="40" spans="1:9" s="13" customFormat="1" ht="14.4" x14ac:dyDescent="0.3">
      <c r="A40" s="12"/>
      <c r="B40" s="26"/>
      <c r="C40" s="27" t="s">
        <v>0</v>
      </c>
      <c r="D40" s="28" t="s">
        <v>1</v>
      </c>
      <c r="E40" s="40"/>
      <c r="F40" s="43"/>
      <c r="G40" s="43"/>
      <c r="H40" s="43"/>
      <c r="I40" s="43"/>
    </row>
    <row r="41" spans="1:9" s="15" customFormat="1" ht="14.4" x14ac:dyDescent="0.3">
      <c r="A41" s="14" t="s">
        <v>15</v>
      </c>
      <c r="B41" s="208">
        <f>ROUND(B42+B45,-3)</f>
        <v>1915000</v>
      </c>
      <c r="C41" s="209">
        <f>ROUND(C42+C45,-3)</f>
        <v>15000</v>
      </c>
      <c r="D41" s="210">
        <f t="shared" ref="D41:D47" si="3">C41/(B41-C41)*100</f>
        <v>0.78947368421052633</v>
      </c>
      <c r="E41" s="52" t="s">
        <v>30</v>
      </c>
      <c r="F41" s="42"/>
      <c r="G41" s="42"/>
      <c r="H41" s="42"/>
    </row>
    <row r="42" spans="1:9" ht="16.2" x14ac:dyDescent="0.3">
      <c r="A42" s="16" t="s">
        <v>56</v>
      </c>
      <c r="B42" s="211">
        <v>1778000</v>
      </c>
      <c r="C42" s="238">
        <v>18000</v>
      </c>
      <c r="D42" s="242">
        <f t="shared" si="3"/>
        <v>1.0227272727272727</v>
      </c>
      <c r="E42" s="70" t="s">
        <v>31</v>
      </c>
      <c r="F42" s="207" t="s">
        <v>101</v>
      </c>
      <c r="G42" s="74"/>
      <c r="H42" s="74"/>
    </row>
    <row r="43" spans="1:9" s="13" customFormat="1" ht="16.2" x14ac:dyDescent="0.3">
      <c r="A43" s="218" t="s">
        <v>58</v>
      </c>
      <c r="B43" s="219">
        <f>GB!C14</f>
        <v>217138</v>
      </c>
      <c r="C43" s="209">
        <f>GB!E14</f>
        <v>-1825</v>
      </c>
      <c r="D43" s="210">
        <f t="shared" si="3"/>
        <v>-0.83347414860044844</v>
      </c>
      <c r="E43" s="52" t="e">
        <f ca="1">GB!E1</f>
        <v>#NAME?</v>
      </c>
      <c r="F43" s="43"/>
      <c r="G43" s="43"/>
      <c r="H43" s="43"/>
      <c r="I43" s="43"/>
    </row>
    <row r="44" spans="1:9" ht="16.2" x14ac:dyDescent="0.3">
      <c r="A44" s="220" t="s">
        <v>59</v>
      </c>
      <c r="B44" s="221">
        <v>207025</v>
      </c>
      <c r="C44" s="222">
        <v>-730</v>
      </c>
      <c r="D44" s="223">
        <f>C44/(B44-C44)*100</f>
        <v>-0.35137541816081441</v>
      </c>
      <c r="E44" s="71" t="s">
        <v>25</v>
      </c>
      <c r="F44" s="44"/>
      <c r="G44" s="44"/>
      <c r="H44" s="44"/>
      <c r="I44" s="44"/>
    </row>
    <row r="45" spans="1:9" ht="14.4" x14ac:dyDescent="0.3">
      <c r="A45" s="16" t="s">
        <v>2</v>
      </c>
      <c r="B45" s="241">
        <f>vip_amb_pst_lfd!D41</f>
        <v>136721</v>
      </c>
      <c r="C45" s="238">
        <f>vip_amb_pst_lfd!J41</f>
        <v>-3385</v>
      </c>
      <c r="D45" s="242">
        <f t="shared" si="3"/>
        <v>-2.4160278646167899</v>
      </c>
      <c r="E45" s="52" t="str">
        <f>vip_amb_pst_lfd!$D$4</f>
        <v>2019/Dec</v>
      </c>
      <c r="F45" s="44"/>
      <c r="G45" s="44"/>
      <c r="H45" s="44"/>
    </row>
    <row r="46" spans="1:9" ht="14.4" x14ac:dyDescent="0.3">
      <c r="A46" s="245" t="s">
        <v>65</v>
      </c>
      <c r="B46" s="226">
        <f>vip_amb_pst_lfd!D14</f>
        <v>12906</v>
      </c>
      <c r="C46" s="227">
        <f>vip_amb_pst_lfd!J14</f>
        <v>-428</v>
      </c>
      <c r="D46" s="228">
        <f t="shared" si="3"/>
        <v>-3.2098395080245985</v>
      </c>
      <c r="E46" s="52" t="str">
        <f>vip_amb_pst_lfd!$D$4</f>
        <v>2019/Dec</v>
      </c>
      <c r="F46" s="44"/>
      <c r="G46" s="44"/>
      <c r="H46" s="44"/>
      <c r="I46" s="44"/>
    </row>
    <row r="47" spans="1:9" ht="14.4" x14ac:dyDescent="0.3">
      <c r="A47" s="245" t="s">
        <v>66</v>
      </c>
      <c r="B47" s="226">
        <f>vip_amb_pst_lfd!B50</f>
        <v>40361</v>
      </c>
      <c r="C47" s="227">
        <f>vip_amb_pst_lfd!D50</f>
        <v>139</v>
      </c>
      <c r="D47" s="228">
        <f t="shared" si="3"/>
        <v>0.34558201979016456</v>
      </c>
      <c r="E47" s="52" t="str">
        <f>vip_amb_pst_lfd!$D$4</f>
        <v>2019/Dec</v>
      </c>
      <c r="F47" s="44"/>
      <c r="G47" s="44"/>
      <c r="I47" s="44"/>
    </row>
    <row r="48" spans="1:9" ht="16.2" x14ac:dyDescent="0.3">
      <c r="A48" s="14" t="s">
        <v>18</v>
      </c>
      <c r="B48" s="234">
        <f>B45/(B45+B42)</f>
        <v>7.1405181224836412E-2</v>
      </c>
      <c r="C48" s="210">
        <f>ROUND((100*B48)-((100*((B45-C45)/(B41-C41)))),1)</f>
        <v>-0.2</v>
      </c>
      <c r="D48" s="243"/>
      <c r="E48" s="49" t="s">
        <v>22</v>
      </c>
      <c r="F48" s="44"/>
      <c r="G48" s="44"/>
      <c r="H48" s="44"/>
    </row>
    <row r="49" spans="1:9" s="32" customFormat="1" ht="17.25" customHeight="1" x14ac:dyDescent="0.35">
      <c r="A49" s="18" t="s">
        <v>26</v>
      </c>
      <c r="B49" s="261">
        <v>4.4999999999999998E-2</v>
      </c>
      <c r="C49" s="456" t="s">
        <v>102</v>
      </c>
      <c r="D49" s="237"/>
      <c r="E49" s="72" t="s">
        <v>21</v>
      </c>
      <c r="F49" s="48"/>
      <c r="G49" s="48"/>
      <c r="H49" s="48"/>
    </row>
    <row r="50" spans="1:9" s="32" customFormat="1" ht="8.25" customHeight="1" x14ac:dyDescent="0.35">
      <c r="A50" s="4"/>
      <c r="B50" s="2"/>
      <c r="C50" s="2"/>
      <c r="D50" s="2"/>
      <c r="E50" s="40"/>
      <c r="F50" s="48"/>
      <c r="G50" s="48"/>
      <c r="H50" s="48"/>
    </row>
    <row r="51" spans="1:9" s="13" customFormat="1" ht="15.6" x14ac:dyDescent="0.3">
      <c r="A51" s="22" t="s">
        <v>10</v>
      </c>
      <c r="B51" s="23"/>
      <c r="C51" s="23"/>
      <c r="D51" s="23"/>
      <c r="E51" s="52"/>
      <c r="F51" s="43"/>
      <c r="G51" s="43"/>
      <c r="H51" s="43"/>
      <c r="I51" s="43"/>
    </row>
    <row r="52" spans="1:9" s="13" customFormat="1" ht="14.4" x14ac:dyDescent="0.3">
      <c r="A52" s="30"/>
      <c r="B52" s="31"/>
      <c r="C52" s="466" t="s">
        <v>13</v>
      </c>
      <c r="D52" s="467"/>
      <c r="E52" s="52"/>
      <c r="F52" s="43"/>
      <c r="G52" s="43"/>
      <c r="H52" s="43"/>
      <c r="I52" s="43"/>
    </row>
    <row r="53" spans="1:9" x14ac:dyDescent="0.3">
      <c r="A53" s="24"/>
      <c r="B53" s="25"/>
      <c r="C53" s="33" t="s">
        <v>0</v>
      </c>
      <c r="D53" s="34" t="s">
        <v>1</v>
      </c>
      <c r="E53" s="52"/>
      <c r="F53" s="44"/>
      <c r="G53" s="44"/>
      <c r="H53" s="44"/>
    </row>
    <row r="54" spans="1:9" ht="14.4" x14ac:dyDescent="0.3">
      <c r="A54" s="18" t="s">
        <v>3</v>
      </c>
      <c r="B54" s="246">
        <f>B55+B56</f>
        <v>7401</v>
      </c>
      <c r="C54" s="247">
        <f>C55+C56</f>
        <v>328</v>
      </c>
      <c r="D54" s="248">
        <f t="shared" ref="D54:D59" si="4">C54/(B54-C54)*100</f>
        <v>4.6373533154248552</v>
      </c>
      <c r="E54" s="52" t="str">
        <f>vip_amb_pst_lfd!$D$4</f>
        <v>2019/Dec</v>
      </c>
      <c r="F54" s="44"/>
      <c r="G54" s="44"/>
      <c r="H54" s="44"/>
      <c r="I54" s="44"/>
    </row>
    <row r="55" spans="1:9" ht="14.4" x14ac:dyDescent="0.3">
      <c r="A55" s="230" t="s">
        <v>4</v>
      </c>
      <c r="B55" s="226">
        <f>vip_amb_pst_lfd!B82</f>
        <v>4419</v>
      </c>
      <c r="C55" s="212">
        <f>vip_amb_pst_lfd!D82</f>
        <v>187</v>
      </c>
      <c r="D55" s="213">
        <f t="shared" si="4"/>
        <v>4.4187145557655949</v>
      </c>
      <c r="E55" s="52" t="str">
        <f>vip_amb_pst_lfd!$D$4</f>
        <v>2019/Dec</v>
      </c>
      <c r="F55" s="44"/>
      <c r="G55" s="44"/>
      <c r="I55" s="44"/>
    </row>
    <row r="56" spans="1:9" s="13" customFormat="1" ht="14.4" x14ac:dyDescent="0.3">
      <c r="A56" s="249" t="s">
        <v>5</v>
      </c>
      <c r="B56" s="226">
        <f>vip_amb_pst_lfd!B81</f>
        <v>2982</v>
      </c>
      <c r="C56" s="227">
        <f>vip_amb_pst_lfd!D81</f>
        <v>141</v>
      </c>
      <c r="D56" s="228">
        <f t="shared" si="4"/>
        <v>4.9630411826821543</v>
      </c>
      <c r="E56" s="52" t="str">
        <f>vip_amb_pst_lfd!$D$4</f>
        <v>2019/Dec</v>
      </c>
      <c r="F56" s="43"/>
      <c r="G56" s="43"/>
      <c r="H56" s="43"/>
    </row>
    <row r="57" spans="1:9" s="13" customFormat="1" ht="14.4" x14ac:dyDescent="0.3">
      <c r="A57" s="229" t="s">
        <v>38</v>
      </c>
      <c r="B57" s="226">
        <f>vip_amb_pst_lfd!B84</f>
        <v>991</v>
      </c>
      <c r="C57" s="227">
        <f>vip_amb_pst_lfd!D84</f>
        <v>82</v>
      </c>
      <c r="D57" s="228">
        <f t="shared" si="4"/>
        <v>9.0209020902090202</v>
      </c>
      <c r="E57" s="52" t="str">
        <f>vip_amb_pst_lfd!$D$4</f>
        <v>2019/Dec</v>
      </c>
      <c r="F57" s="43"/>
      <c r="G57" s="43"/>
      <c r="H57" s="43"/>
    </row>
    <row r="58" spans="1:9" s="13" customFormat="1" ht="14.4" x14ac:dyDescent="0.3">
      <c r="A58" s="229" t="s">
        <v>39</v>
      </c>
      <c r="B58" s="226">
        <f>vip_amb_pst_lfd!B85</f>
        <v>219</v>
      </c>
      <c r="C58" s="227">
        <f>vip_amb_pst_lfd!D85</f>
        <v>-36</v>
      </c>
      <c r="D58" s="228">
        <f t="shared" si="4"/>
        <v>-14.117647058823529</v>
      </c>
      <c r="E58" s="52" t="str">
        <f>vip_amb_pst_lfd!$D$4</f>
        <v>2019/Dec</v>
      </c>
      <c r="F58" s="43"/>
      <c r="G58" s="43"/>
      <c r="H58" s="43"/>
    </row>
    <row r="59" spans="1:9" s="36" customFormat="1" ht="15" customHeight="1" x14ac:dyDescent="0.35">
      <c r="A59" s="35" t="s">
        <v>6</v>
      </c>
      <c r="B59" s="251">
        <f>vip_amb_adg_lfd!B6</f>
        <v>4909</v>
      </c>
      <c r="C59" s="247">
        <f>vip_amb_adg_lfd!D6</f>
        <v>-49</v>
      </c>
      <c r="D59" s="248">
        <f t="shared" si="4"/>
        <v>-0.98830173457039128</v>
      </c>
      <c r="E59" s="52" t="str">
        <f>vip_amb_pst_lfd!$D$4</f>
        <v>2019/Dec</v>
      </c>
      <c r="F59" s="51"/>
      <c r="G59" s="51"/>
      <c r="H59" s="51"/>
    </row>
    <row r="60" spans="1:9" s="13" customFormat="1" ht="11.25" customHeight="1" x14ac:dyDescent="0.35">
      <c r="A60" s="32"/>
      <c r="B60" s="37"/>
      <c r="C60" s="37"/>
      <c r="D60" s="37"/>
      <c r="E60" s="52"/>
      <c r="F60" s="43"/>
      <c r="G60" s="43"/>
    </row>
    <row r="61" spans="1:9" ht="17.25" customHeight="1" x14ac:dyDescent="0.3">
      <c r="A61" s="38" t="s">
        <v>11</v>
      </c>
      <c r="B61" s="23"/>
      <c r="C61" s="23"/>
      <c r="D61" s="23"/>
      <c r="E61" s="52"/>
      <c r="F61" s="44"/>
      <c r="G61" s="44"/>
    </row>
    <row r="62" spans="1:9" x14ac:dyDescent="0.3">
      <c r="A62" s="30"/>
      <c r="B62" s="31"/>
      <c r="C62" s="466" t="s">
        <v>13</v>
      </c>
      <c r="D62" s="467"/>
      <c r="E62" s="52"/>
      <c r="F62" s="44"/>
      <c r="G62" s="44"/>
    </row>
    <row r="63" spans="1:9" x14ac:dyDescent="0.3">
      <c r="A63" s="24"/>
      <c r="B63" s="25"/>
      <c r="C63" s="33" t="s">
        <v>0</v>
      </c>
      <c r="D63" s="34" t="s">
        <v>1</v>
      </c>
      <c r="E63" s="52"/>
      <c r="F63" s="44"/>
      <c r="G63" s="44"/>
    </row>
    <row r="64" spans="1:9" s="40" customFormat="1" ht="14.4" x14ac:dyDescent="0.3">
      <c r="A64" s="39" t="s">
        <v>7</v>
      </c>
      <c r="B64" s="252">
        <f>vip_amb_pst_lfd!B111</f>
        <v>58077</v>
      </c>
      <c r="C64" s="247">
        <f>vip_amb_pst_lfd!D111</f>
        <v>-222</v>
      </c>
      <c r="D64" s="248">
        <f t="shared" ref="D64" si="5">C64/(B64-C64)*100</f>
        <v>-0.38079555395461329</v>
      </c>
      <c r="E64" s="52" t="str">
        <f>vip_amb_pst_lfd!$D$4</f>
        <v>2019/Dec</v>
      </c>
      <c r="F64" s="52"/>
    </row>
    <row r="65" spans="1:5" ht="14.4" x14ac:dyDescent="0.3">
      <c r="A65" s="253" t="s">
        <v>67</v>
      </c>
      <c r="B65" s="263">
        <f>vip_amb_pst_lfd!B110</f>
        <v>24912</v>
      </c>
      <c r="C65" s="209">
        <f>vip_amb_pst_lfd!D110</f>
        <v>127</v>
      </c>
      <c r="D65" s="210">
        <f t="shared" ref="D65:D67" si="6">C65/(B65-C65)*100</f>
        <v>0.51240669759935442</v>
      </c>
      <c r="E65" s="52" t="str">
        <f>vip_amb_pst_lfd!$D$4</f>
        <v>2019/Dec</v>
      </c>
    </row>
    <row r="66" spans="1:5" ht="14.4" x14ac:dyDescent="0.3">
      <c r="A66" s="264" t="s">
        <v>40</v>
      </c>
      <c r="B66" s="265">
        <f>vip_amb_pst_lfd!C95</f>
        <v>8710</v>
      </c>
      <c r="C66" s="257">
        <f>vip_amb_pst_lfd!E95</f>
        <v>-528</v>
      </c>
      <c r="D66" s="258">
        <f t="shared" si="6"/>
        <v>-5.715522840441654</v>
      </c>
      <c r="E66" s="52" t="str">
        <f>vip_amb_pst_lfd!$D$4</f>
        <v>2019/Dec</v>
      </c>
    </row>
    <row r="67" spans="1:5" ht="14.25" customHeight="1" x14ac:dyDescent="0.3">
      <c r="A67" s="264" t="s">
        <v>39</v>
      </c>
      <c r="B67" s="265">
        <f>vip_amb_pst_lfd!C96</f>
        <v>1739</v>
      </c>
      <c r="C67" s="257">
        <f>vip_amb_pst_lfd!E96</f>
        <v>-375</v>
      </c>
      <c r="D67" s="258">
        <f t="shared" si="6"/>
        <v>-17.738883632923368</v>
      </c>
      <c r="E67" s="52" t="str">
        <f>vip_amb_pst_lfd!$D$4</f>
        <v>2019/Dec</v>
      </c>
    </row>
    <row r="68" spans="1:5" ht="9.75" customHeight="1" x14ac:dyDescent="0.3">
      <c r="A68" s="461" t="s">
        <v>68</v>
      </c>
      <c r="B68" s="462"/>
      <c r="C68" s="462"/>
      <c r="D68" s="463"/>
      <c r="E68" s="266"/>
    </row>
    <row r="69" spans="1:5" ht="9.75" customHeight="1" x14ac:dyDescent="0.3">
      <c r="A69" s="277" t="s">
        <v>143</v>
      </c>
      <c r="D69" s="278"/>
    </row>
    <row r="70" spans="1:5" ht="9.75" customHeight="1" x14ac:dyDescent="0.3">
      <c r="A70" s="279" t="s">
        <v>144</v>
      </c>
      <c r="B70" s="280"/>
      <c r="C70" s="281"/>
      <c r="D70" s="282"/>
    </row>
  </sheetData>
  <mergeCells count="6">
    <mergeCell ref="C5:D5"/>
    <mergeCell ref="A68:D68"/>
    <mergeCell ref="C26:D26"/>
    <mergeCell ref="C39:D39"/>
    <mergeCell ref="C52:D52"/>
    <mergeCell ref="C62:D62"/>
  </mergeCells>
  <phoneticPr fontId="0" type="noConversion"/>
  <printOptions horizontalCentered="1"/>
  <pageMargins left="0.78740157480314965" right="0.78740157480314965" top="0.39370078740157483" bottom="0.39370078740157483" header="0.39370078740157483" footer="0.39370078740157483"/>
  <pageSetup paperSize="9" scale="77" orientation="portrait" horizontalDpi="4294967292" verticalDpi="4294967292" r:id="rId1"/>
  <headerFooter alignWithMargins="0">
    <oddFooter>&amp;L
&amp;F&amp;R
&amp;D</oddFooter>
  </headerFooter>
  <ignoredErrors>
    <ignoredError sqref="C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COR_DataCacheGzip" r:id="rId5"/>
    <customPr name="LastTupleSet_COR_Mappings" r:id="rId6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tabSelected="1" zoomScale="110" zoomScaleNormal="110" zoomScaleSheetLayoutView="100" workbookViewId="0">
      <selection activeCell="G4" sqref="G4"/>
    </sheetView>
  </sheetViews>
  <sheetFormatPr baseColWidth="10" defaultColWidth="11.44140625" defaultRowHeight="13.8" x14ac:dyDescent="0.3"/>
  <cols>
    <col min="1" max="1" width="53" style="4" customWidth="1"/>
    <col min="2" max="2" width="15.6640625" style="2" customWidth="1"/>
    <col min="3" max="4" width="15.6640625" style="3" customWidth="1"/>
    <col min="5" max="5" width="29.5546875" style="40" hidden="1" customWidth="1"/>
    <col min="6" max="6" width="12.6640625" style="4" hidden="1" customWidth="1"/>
    <col min="7" max="16384" width="11.44140625" style="4"/>
  </cols>
  <sheetData>
    <row r="1" spans="1:11" ht="18" x14ac:dyDescent="0.35">
      <c r="A1" s="1" t="s">
        <v>41</v>
      </c>
    </row>
    <row r="2" spans="1:11" ht="21" customHeight="1" x14ac:dyDescent="0.3">
      <c r="A2" s="65">
        <f>'Wichtige Arbeitsmarktd_STICHTAG'!A2</f>
        <v>43800</v>
      </c>
      <c r="B2" s="5"/>
      <c r="C2" s="6"/>
      <c r="D2" s="6"/>
    </row>
    <row r="3" spans="1:11" ht="15.6" x14ac:dyDescent="0.3">
      <c r="A3" s="63" t="s">
        <v>8</v>
      </c>
      <c r="B3" s="9"/>
      <c r="C3" s="10"/>
      <c r="D3" s="10"/>
    </row>
    <row r="4" spans="1:11" x14ac:dyDescent="0.3">
      <c r="A4" s="62"/>
      <c r="B4" s="11"/>
      <c r="C4" s="459" t="s">
        <v>13</v>
      </c>
      <c r="D4" s="460"/>
    </row>
    <row r="5" spans="1:11" s="13" customFormat="1" ht="14.4" x14ac:dyDescent="0.3">
      <c r="A5" s="61"/>
      <c r="B5" s="60"/>
      <c r="C5" s="59" t="s">
        <v>0</v>
      </c>
      <c r="D5" s="58" t="s">
        <v>1</v>
      </c>
      <c r="E5" s="52"/>
      <c r="F5" s="43"/>
      <c r="G5" s="43"/>
      <c r="H5" s="43"/>
      <c r="I5" s="43"/>
    </row>
    <row r="6" spans="1:11" s="13" customFormat="1" ht="14.4" x14ac:dyDescent="0.3">
      <c r="A6" s="14" t="s">
        <v>15</v>
      </c>
      <c r="B6" s="208">
        <f>SUM(B27,B40)</f>
        <v>4118811</v>
      </c>
      <c r="C6" s="209">
        <f>SUM(C27,C40)</f>
        <v>37684</v>
      </c>
      <c r="D6" s="210">
        <f t="shared" ref="D6:D8" si="0">C6/(B6-C6)*100</f>
        <v>0.9233723919887814</v>
      </c>
      <c r="E6" s="52" t="e">
        <f ca="1">E7</f>
        <v>#NAME?</v>
      </c>
      <c r="F6" s="66" t="s">
        <v>28</v>
      </c>
      <c r="H6" s="43"/>
      <c r="I6" s="43"/>
    </row>
    <row r="7" spans="1:11" s="15" customFormat="1" ht="16.2" x14ac:dyDescent="0.3">
      <c r="A7" s="16" t="s">
        <v>56</v>
      </c>
      <c r="B7" s="211">
        <f>SUM(B28,B41)</f>
        <v>3769016</v>
      </c>
      <c r="C7" s="212">
        <f>SUM(C28,C41)</f>
        <v>43526</v>
      </c>
      <c r="D7" s="213">
        <f t="shared" si="0"/>
        <v>1.1683295351752387</v>
      </c>
      <c r="E7" s="52" t="e">
        <f ca="1">UB!I10</f>
        <v>#NAME?</v>
      </c>
      <c r="F7" s="67" t="s">
        <v>27</v>
      </c>
      <c r="G7" s="42"/>
      <c r="H7" s="42"/>
      <c r="I7" s="42"/>
    </row>
    <row r="8" spans="1:11" s="15" customFormat="1" ht="16.2" x14ac:dyDescent="0.3">
      <c r="A8" s="214" t="s">
        <v>57</v>
      </c>
      <c r="B8" s="215">
        <f>UB!D21</f>
        <v>3695127</v>
      </c>
      <c r="C8" s="216">
        <f>UB!F21</f>
        <v>48237</v>
      </c>
      <c r="D8" s="217">
        <f t="shared" si="0"/>
        <v>1.3226886470389838</v>
      </c>
      <c r="E8" s="52" t="e">
        <f ca="1">UB!I10</f>
        <v>#NAME?</v>
      </c>
      <c r="G8" s="346"/>
      <c r="H8" s="346"/>
      <c r="I8" s="347"/>
      <c r="J8" s="346"/>
      <c r="K8" s="346"/>
    </row>
    <row r="9" spans="1:11" s="15" customFormat="1" ht="14.4" x14ac:dyDescent="0.3">
      <c r="A9" s="218" t="s">
        <v>97</v>
      </c>
      <c r="B9" s="219">
        <f>B29+B42</f>
        <v>354442</v>
      </c>
      <c r="C9" s="209">
        <f>C29+C42</f>
        <v>-1034</v>
      </c>
      <c r="D9" s="210">
        <f>C9/(B9-C9)*100</f>
        <v>-0.29087758385938856</v>
      </c>
      <c r="E9" s="52" t="e">
        <f ca="1">GB!E1</f>
        <v>#NAME?</v>
      </c>
      <c r="F9" s="347"/>
      <c r="G9" s="347"/>
      <c r="H9" s="347"/>
      <c r="I9" s="347"/>
      <c r="J9" s="346"/>
      <c r="K9" s="346"/>
    </row>
    <row r="10" spans="1:11" ht="16.2" x14ac:dyDescent="0.3">
      <c r="A10" s="220" t="s">
        <v>98</v>
      </c>
      <c r="B10" s="221">
        <f>'Wichtige Arbeitsmarktd_STICHTAG'!B11</f>
        <v>487618</v>
      </c>
      <c r="C10" s="222">
        <f>'Wichtige Arbeitsmarktd_STICHTAG'!C11</f>
        <v>928</v>
      </c>
      <c r="D10" s="223">
        <f>C10/(B10-C10)*100</f>
        <v>0.19067578951694097</v>
      </c>
      <c r="E10" s="57" t="s">
        <v>25</v>
      </c>
      <c r="F10" s="348"/>
      <c r="G10" s="348"/>
      <c r="H10" s="349"/>
      <c r="I10" s="348"/>
      <c r="J10" s="349"/>
      <c r="K10" s="349"/>
    </row>
    <row r="11" spans="1:11" s="13" customFormat="1" ht="14.4" x14ac:dyDescent="0.3">
      <c r="A11" s="16" t="s">
        <v>2</v>
      </c>
      <c r="B11" s="224">
        <f>B31+B44</f>
        <v>349795</v>
      </c>
      <c r="C11" s="212">
        <f>C31+C44</f>
        <v>-5842</v>
      </c>
      <c r="D11" s="213">
        <f t="shared" ref="D11:D19" si="1">C11/(B11-C11)*100</f>
        <v>-1.6426862221872303</v>
      </c>
      <c r="E11" s="52" t="str">
        <f>E12</f>
        <v>2019/Dec</v>
      </c>
      <c r="F11" s="348"/>
      <c r="G11" s="349"/>
      <c r="H11" s="348"/>
      <c r="I11" s="348"/>
      <c r="J11" s="349"/>
      <c r="K11" s="349"/>
    </row>
    <row r="12" spans="1:11" ht="14.4" x14ac:dyDescent="0.3">
      <c r="A12" s="225" t="s">
        <v>63</v>
      </c>
      <c r="B12" s="226">
        <f>vip_amb_pst_lfd!F35</f>
        <v>231591</v>
      </c>
      <c r="C12" s="227">
        <f>vip_amb_pst_lfd!L35</f>
        <v>-6501</v>
      </c>
      <c r="D12" s="228">
        <f>C12/(B12-C12)*100</f>
        <v>-2.7304571342170254</v>
      </c>
      <c r="E12" s="52" t="str">
        <f>vip_amb_pst_lfd!D4</f>
        <v>2019/Dec</v>
      </c>
      <c r="F12" s="348"/>
      <c r="G12" s="348"/>
      <c r="H12" s="348"/>
      <c r="I12" s="348"/>
      <c r="J12" s="349"/>
      <c r="K12" s="349"/>
    </row>
    <row r="13" spans="1:11" ht="14.4" x14ac:dyDescent="0.3">
      <c r="A13" s="225" t="s">
        <v>64</v>
      </c>
      <c r="B13" s="226">
        <f>vip_amb_pst_lfd!F38</f>
        <v>118204</v>
      </c>
      <c r="C13" s="227">
        <f>vip_amb_pst_lfd!L38</f>
        <v>659</v>
      </c>
      <c r="D13" s="228">
        <f t="shared" si="1"/>
        <v>0.56063635203539075</v>
      </c>
      <c r="E13" s="52" t="str">
        <f>vip_amb_pst_lfd!D4</f>
        <v>2019/Dec</v>
      </c>
      <c r="F13" s="348"/>
      <c r="G13" s="348"/>
      <c r="H13" s="348"/>
      <c r="I13" s="348"/>
      <c r="J13" s="348"/>
      <c r="K13" s="348"/>
    </row>
    <row r="14" spans="1:11" ht="14.4" x14ac:dyDescent="0.3">
      <c r="A14" s="229" t="s">
        <v>38</v>
      </c>
      <c r="B14" s="226">
        <f>vip_amb_pst_lfd!C92</f>
        <v>17720</v>
      </c>
      <c r="C14" s="227">
        <f>vip_amb_pst_lfd!E92</f>
        <v>-47</v>
      </c>
      <c r="D14" s="228">
        <f t="shared" si="1"/>
        <v>-0.26453537457083359</v>
      </c>
      <c r="E14" s="52" t="str">
        <f>vip_amb_pst_lfd!$D$4</f>
        <v>2019/Dec</v>
      </c>
      <c r="F14" s="348"/>
      <c r="G14" s="348"/>
      <c r="H14" s="348"/>
      <c r="I14" s="348"/>
      <c r="J14" s="349"/>
      <c r="K14" s="349"/>
    </row>
    <row r="15" spans="1:11" ht="14.4" x14ac:dyDescent="0.3">
      <c r="A15" s="229" t="s">
        <v>39</v>
      </c>
      <c r="B15" s="226">
        <f>vip_amb_pst_lfd!C93</f>
        <v>2968</v>
      </c>
      <c r="C15" s="227">
        <f>vip_amb_pst_lfd!E93</f>
        <v>-259</v>
      </c>
      <c r="D15" s="228">
        <f t="shared" si="1"/>
        <v>-8.026030368763557</v>
      </c>
      <c r="E15" s="52"/>
      <c r="F15" s="348"/>
      <c r="G15" s="348"/>
      <c r="H15" s="348"/>
      <c r="I15" s="348"/>
      <c r="J15" s="349"/>
      <c r="K15" s="349"/>
    </row>
    <row r="16" spans="1:11" ht="14.4" x14ac:dyDescent="0.3">
      <c r="A16" s="230" t="s">
        <v>65</v>
      </c>
      <c r="B16" s="231">
        <f>B32+B45</f>
        <v>35878</v>
      </c>
      <c r="C16" s="232">
        <f>C32+C45</f>
        <v>-1024</v>
      </c>
      <c r="D16" s="233">
        <f t="shared" si="1"/>
        <v>-2.7749173486531897</v>
      </c>
      <c r="E16" s="52" t="str">
        <f>vip_amb_pst_lfd!$D$4</f>
        <v>2019/Dec</v>
      </c>
      <c r="F16" s="348"/>
      <c r="G16" s="348"/>
      <c r="H16" s="348"/>
      <c r="I16" s="348"/>
      <c r="J16" s="349"/>
      <c r="K16" s="349"/>
    </row>
    <row r="17" spans="1:11" ht="14.4" x14ac:dyDescent="0.3">
      <c r="A17" s="230" t="s">
        <v>66</v>
      </c>
      <c r="B17" s="231">
        <f>B33+B46</f>
        <v>110866</v>
      </c>
      <c r="C17" s="232">
        <f>C33+C46</f>
        <v>1131</v>
      </c>
      <c r="D17" s="233">
        <f t="shared" si="1"/>
        <v>1.0306647833416867</v>
      </c>
      <c r="E17" s="52" t="str">
        <f>vip_amb_pst_lfd!$D$4</f>
        <v>2019/Dec</v>
      </c>
      <c r="F17" s="348"/>
      <c r="G17" s="348"/>
      <c r="H17" s="348"/>
      <c r="I17" s="348"/>
      <c r="J17" s="349"/>
      <c r="K17" s="349"/>
    </row>
    <row r="18" spans="1:11" ht="14.4" x14ac:dyDescent="0.3">
      <c r="A18" s="230" t="s">
        <v>16</v>
      </c>
      <c r="B18" s="226">
        <f>vip_amb_pst_lfd!C73</f>
        <v>49021</v>
      </c>
      <c r="C18" s="227">
        <f>vip_amb_pst_lfd!E73</f>
        <v>-285</v>
      </c>
      <c r="D18" s="228">
        <f t="shared" si="1"/>
        <v>-0.57802295866628806</v>
      </c>
      <c r="E18" s="52" t="str">
        <f>vip_amb_pst_lfd!$D$4</f>
        <v>2019/Dec</v>
      </c>
      <c r="F18" s="350"/>
      <c r="G18" s="348"/>
      <c r="H18" s="348"/>
      <c r="I18" s="349"/>
      <c r="J18" s="349"/>
      <c r="K18" s="349"/>
    </row>
    <row r="19" spans="1:11" ht="14.4" x14ac:dyDescent="0.3">
      <c r="A19" s="230" t="s">
        <v>17</v>
      </c>
      <c r="B19" s="215">
        <f>vip_amb_pst_lfd!F39</f>
        <v>99494</v>
      </c>
      <c r="C19" s="227">
        <f>vip_amb_pst_lfd!L39</f>
        <v>-7199</v>
      </c>
      <c r="D19" s="228">
        <f t="shared" si="1"/>
        <v>-6.7473967364306944</v>
      </c>
      <c r="E19" s="52" t="str">
        <f>vip_amb_pst_lfd!$D$4</f>
        <v>2019/Dec</v>
      </c>
      <c r="F19" s="348"/>
      <c r="G19" s="348"/>
      <c r="H19" s="348"/>
      <c r="I19" s="349"/>
      <c r="J19" s="349"/>
      <c r="K19" s="349"/>
    </row>
    <row r="20" spans="1:11" s="17" customFormat="1" ht="16.2" x14ac:dyDescent="0.3">
      <c r="A20" s="14" t="s">
        <v>99</v>
      </c>
      <c r="B20" s="234">
        <f>B11/(B11+B7)</f>
        <v>8.4926208073155096E-2</v>
      </c>
      <c r="C20" s="210">
        <f>ROUND((100*B20)-((100*((B11-C11)/(B6-C6)))),1)</f>
        <v>-0.2</v>
      </c>
      <c r="D20" s="235"/>
      <c r="E20" s="49" t="s">
        <v>22</v>
      </c>
      <c r="F20" s="351"/>
      <c r="G20" s="352"/>
      <c r="H20" s="351"/>
      <c r="I20" s="352"/>
      <c r="J20" s="352"/>
      <c r="K20" s="352"/>
    </row>
    <row r="21" spans="1:11" s="17" customFormat="1" ht="14.4" x14ac:dyDescent="0.3">
      <c r="A21" s="206" t="s">
        <v>14</v>
      </c>
      <c r="B21" s="241">
        <f>vip_amb_adg_lfd!B5</f>
        <v>65443</v>
      </c>
      <c r="C21" s="238">
        <f>vip_amb_adg_lfd!D5</f>
        <v>71</v>
      </c>
      <c r="D21" s="242">
        <f t="shared" ref="D21" si="2">C21/(B21-C21)*100</f>
        <v>0.1086091904791042</v>
      </c>
      <c r="E21" s="52" t="str">
        <f>vip_amb_pst_lfd!$D$4</f>
        <v>2019/Dec</v>
      </c>
      <c r="F21" s="351"/>
      <c r="G21" s="352"/>
      <c r="H21" s="351"/>
      <c r="I21" s="352"/>
      <c r="J21" s="352"/>
      <c r="K21" s="352"/>
    </row>
    <row r="22" spans="1:11" s="13" customFormat="1" ht="16.2" x14ac:dyDescent="0.3">
      <c r="A22" s="18" t="s">
        <v>100</v>
      </c>
      <c r="B22" s="236">
        <v>4.2000000000000003E-2</v>
      </c>
      <c r="C22" s="321">
        <v>-0.5</v>
      </c>
      <c r="D22" s="237"/>
      <c r="E22" s="54" t="s">
        <v>21</v>
      </c>
      <c r="F22" s="349"/>
      <c r="G22" s="348"/>
      <c r="H22" s="349"/>
      <c r="I22" s="349"/>
      <c r="J22" s="349"/>
      <c r="K22" s="349"/>
    </row>
    <row r="23" spans="1:11" s="13" customFormat="1" ht="10.5" customHeight="1" x14ac:dyDescent="0.3">
      <c r="A23" s="19"/>
      <c r="B23" s="20"/>
      <c r="C23" s="21"/>
      <c r="D23" s="21"/>
      <c r="E23" s="40"/>
      <c r="F23" s="349"/>
      <c r="G23" s="348"/>
      <c r="H23" s="349"/>
      <c r="I23" s="348"/>
      <c r="J23" s="349"/>
      <c r="K23" s="349"/>
    </row>
    <row r="24" spans="1:11" ht="15.6" x14ac:dyDescent="0.3">
      <c r="A24" s="22" t="s">
        <v>12</v>
      </c>
      <c r="B24" s="23"/>
      <c r="C24" s="23"/>
      <c r="D24" s="23"/>
      <c r="F24" s="348"/>
      <c r="G24" s="348"/>
      <c r="H24" s="349"/>
      <c r="I24" s="348"/>
      <c r="J24" s="349"/>
      <c r="K24" s="349"/>
    </row>
    <row r="25" spans="1:11" x14ac:dyDescent="0.3">
      <c r="A25" s="24"/>
      <c r="B25" s="25"/>
      <c r="C25" s="464" t="s">
        <v>13</v>
      </c>
      <c r="D25" s="465"/>
      <c r="F25" s="44"/>
      <c r="G25" s="44"/>
      <c r="I25" s="44"/>
    </row>
    <row r="26" spans="1:11" s="13" customFormat="1" ht="14.4" x14ac:dyDescent="0.3">
      <c r="A26" s="12"/>
      <c r="B26" s="26"/>
      <c r="C26" s="27" t="s">
        <v>0</v>
      </c>
      <c r="D26" s="28" t="s">
        <v>1</v>
      </c>
      <c r="E26" s="40"/>
      <c r="F26" s="43"/>
      <c r="G26" s="43"/>
      <c r="H26" s="43"/>
    </row>
    <row r="27" spans="1:11" s="15" customFormat="1" ht="14.4" x14ac:dyDescent="0.3">
      <c r="A27" s="14" t="s">
        <v>15</v>
      </c>
      <c r="B27" s="208">
        <f>B28+B31</f>
        <v>2204289</v>
      </c>
      <c r="C27" s="209">
        <f>C28+C31</f>
        <v>23168</v>
      </c>
      <c r="D27" s="210">
        <f t="shared" ref="D27:D33" si="3">C27/(B27-C27)*100</f>
        <v>1.0622060857696569</v>
      </c>
      <c r="E27" s="52" t="e">
        <f ca="1">E7</f>
        <v>#NAME?</v>
      </c>
      <c r="F27" s="42"/>
      <c r="G27" s="42"/>
    </row>
    <row r="28" spans="1:11" ht="16.2" x14ac:dyDescent="0.3">
      <c r="A28" s="16" t="s">
        <v>56</v>
      </c>
      <c r="B28" s="211">
        <f>UB!D19</f>
        <v>1991215</v>
      </c>
      <c r="C28" s="238">
        <f>UB!F19</f>
        <v>25625</v>
      </c>
      <c r="D28" s="213">
        <f t="shared" si="3"/>
        <v>1.3036798111508505</v>
      </c>
      <c r="E28" s="52" t="e">
        <f ca="1">UB!I10</f>
        <v>#NAME?</v>
      </c>
      <c r="F28" s="44"/>
      <c r="G28" s="44"/>
      <c r="H28" s="44"/>
    </row>
    <row r="29" spans="1:11" s="13" customFormat="1" ht="14.4" x14ac:dyDescent="0.3">
      <c r="A29" s="218" t="s">
        <v>97</v>
      </c>
      <c r="B29" s="219">
        <f>GB!C15</f>
        <v>137304</v>
      </c>
      <c r="C29" s="209">
        <f>GB!E15</f>
        <v>791</v>
      </c>
      <c r="D29" s="210">
        <f t="shared" si="3"/>
        <v>0.57943199548760926</v>
      </c>
      <c r="E29" s="52" t="e">
        <f ca="1">GB!E1</f>
        <v>#NAME?</v>
      </c>
      <c r="F29" s="43"/>
      <c r="G29" s="43"/>
      <c r="H29" s="43"/>
      <c r="I29" s="43"/>
    </row>
    <row r="30" spans="1:11" ht="16.2" x14ac:dyDescent="0.3">
      <c r="A30" s="220" t="s">
        <v>98</v>
      </c>
      <c r="B30" s="240">
        <f>'Wichtige Arbeitsmarktd_STICHTAG'!B31</f>
        <v>280593</v>
      </c>
      <c r="C30" s="222">
        <f>'Wichtige Arbeitsmarktd_STICHTAG'!C31</f>
        <v>1658</v>
      </c>
      <c r="D30" s="223">
        <f t="shared" si="3"/>
        <v>0.59440371412694715</v>
      </c>
      <c r="E30" s="57" t="s">
        <v>25</v>
      </c>
      <c r="F30" s="44"/>
      <c r="G30" s="44"/>
    </row>
    <row r="31" spans="1:11" ht="14.4" x14ac:dyDescent="0.3">
      <c r="A31" s="16" t="s">
        <v>2</v>
      </c>
      <c r="B31" s="241">
        <f>vip_amb_pst_lfd!E41</f>
        <v>213074</v>
      </c>
      <c r="C31" s="238">
        <f>vip_amb_pst_lfd!K41</f>
        <v>-2457</v>
      </c>
      <c r="D31" s="242">
        <f t="shared" si="3"/>
        <v>-1.1399752239817011</v>
      </c>
      <c r="E31" s="52" t="str">
        <f>vip_amb_pst_lfd!$D$4</f>
        <v>2019/Dec</v>
      </c>
      <c r="F31" s="44"/>
      <c r="G31" s="44"/>
    </row>
    <row r="32" spans="1:11" ht="14.4" x14ac:dyDescent="0.3">
      <c r="A32" s="230" t="s">
        <v>65</v>
      </c>
      <c r="B32" s="226">
        <f>vip_amb_pst_lfd!E14</f>
        <v>22972</v>
      </c>
      <c r="C32" s="227">
        <f>vip_amb_pst_lfd!K14</f>
        <v>-596</v>
      </c>
      <c r="D32" s="228">
        <f t="shared" si="3"/>
        <v>-2.5288526816021726</v>
      </c>
      <c r="E32" s="52" t="str">
        <f>vip_amb_pst_lfd!$D$4</f>
        <v>2019/Dec</v>
      </c>
      <c r="F32" s="44"/>
      <c r="I32" s="44"/>
    </row>
    <row r="33" spans="1:9" ht="14.4" x14ac:dyDescent="0.3">
      <c r="A33" s="230" t="s">
        <v>66</v>
      </c>
      <c r="B33" s="226">
        <f>vip_amb_pst_lfd!B51</f>
        <v>70505</v>
      </c>
      <c r="C33" s="227">
        <f>vip_amb_pst_lfd!D51</f>
        <v>992</v>
      </c>
      <c r="D33" s="228">
        <f t="shared" si="3"/>
        <v>1.427071195315984</v>
      </c>
      <c r="E33" s="52" t="str">
        <f>vip_amb_pst_lfd!$D$4</f>
        <v>2019/Dec</v>
      </c>
      <c r="F33" s="44"/>
      <c r="H33" s="44"/>
    </row>
    <row r="34" spans="1:9" s="13" customFormat="1" ht="16.2" x14ac:dyDescent="0.3">
      <c r="A34" s="14" t="s">
        <v>99</v>
      </c>
      <c r="B34" s="234">
        <f>B31/(B31+B28)</f>
        <v>9.666336855103845E-2</v>
      </c>
      <c r="C34" s="210">
        <f>ROUND((100*B34)-((100*((B31-C31)/(B27-C27)))),1)</f>
        <v>-0.2</v>
      </c>
      <c r="D34" s="243"/>
      <c r="E34" s="49" t="s">
        <v>22</v>
      </c>
      <c r="F34" s="66"/>
      <c r="G34" s="102"/>
      <c r="H34" s="103"/>
      <c r="I34" s="104"/>
    </row>
    <row r="35" spans="1:9" s="29" customFormat="1" ht="16.2" x14ac:dyDescent="0.3">
      <c r="A35" s="18" t="s">
        <v>100</v>
      </c>
      <c r="B35" s="236">
        <v>4.2000000000000003E-2</v>
      </c>
      <c r="C35" s="321">
        <v>-0.8</v>
      </c>
      <c r="D35" s="244"/>
      <c r="E35" s="54" t="s">
        <v>21</v>
      </c>
      <c r="G35" s="101"/>
    </row>
    <row r="36" spans="1:9" s="29" customFormat="1" ht="9.75" customHeight="1" x14ac:dyDescent="0.3">
      <c r="A36" s="19"/>
      <c r="B36" s="20"/>
      <c r="C36" s="21"/>
      <c r="D36" s="21"/>
      <c r="E36" s="53"/>
      <c r="F36" s="46"/>
    </row>
    <row r="37" spans="1:9" s="13" customFormat="1" ht="15.6" x14ac:dyDescent="0.3">
      <c r="A37" s="22" t="s">
        <v>9</v>
      </c>
      <c r="B37" s="23"/>
      <c r="C37" s="23"/>
      <c r="D37" s="23"/>
      <c r="E37" s="40"/>
      <c r="F37" s="43"/>
      <c r="I37" s="43"/>
    </row>
    <row r="38" spans="1:9" s="13" customFormat="1" ht="14.4" x14ac:dyDescent="0.3">
      <c r="A38" s="30"/>
      <c r="B38" s="31"/>
      <c r="C38" s="466" t="s">
        <v>13</v>
      </c>
      <c r="D38" s="467"/>
      <c r="E38" s="40"/>
      <c r="F38" s="43"/>
      <c r="H38" s="43"/>
      <c r="I38" s="43"/>
    </row>
    <row r="39" spans="1:9" s="13" customFormat="1" ht="14.4" x14ac:dyDescent="0.3">
      <c r="A39" s="12"/>
      <c r="B39" s="26"/>
      <c r="C39" s="27" t="s">
        <v>0</v>
      </c>
      <c r="D39" s="28" t="s">
        <v>1</v>
      </c>
      <c r="E39" s="40"/>
      <c r="F39" s="43"/>
      <c r="G39" s="43"/>
      <c r="H39" s="43"/>
      <c r="I39" s="43"/>
    </row>
    <row r="40" spans="1:9" s="15" customFormat="1" ht="14.4" x14ac:dyDescent="0.3">
      <c r="A40" s="14" t="s">
        <v>15</v>
      </c>
      <c r="B40" s="208">
        <f>B41+B44</f>
        <v>1914522</v>
      </c>
      <c r="C40" s="209">
        <f>C41+C44</f>
        <v>14516</v>
      </c>
      <c r="D40" s="210">
        <f t="shared" ref="D40:D46" si="4">C40/(B40-C40)*100</f>
        <v>0.76399758737603984</v>
      </c>
      <c r="E40" s="52" t="e">
        <f ca="1">E7</f>
        <v>#NAME?</v>
      </c>
      <c r="F40" s="42"/>
      <c r="G40" s="42"/>
      <c r="H40" s="42"/>
    </row>
    <row r="41" spans="1:9" ht="16.2" x14ac:dyDescent="0.3">
      <c r="A41" s="16" t="s">
        <v>56</v>
      </c>
      <c r="B41" s="211">
        <f>UB!D16</f>
        <v>1777801</v>
      </c>
      <c r="C41" s="212">
        <f>UB!F16</f>
        <v>17901</v>
      </c>
      <c r="D41" s="213">
        <f t="shared" si="4"/>
        <v>1.0171600659128359</v>
      </c>
      <c r="E41" s="52" t="e">
        <f ca="1">UB!I10</f>
        <v>#NAME?</v>
      </c>
      <c r="F41" s="44"/>
      <c r="G41" s="44"/>
      <c r="H41" s="44"/>
      <c r="I41" s="44"/>
    </row>
    <row r="42" spans="1:9" s="13" customFormat="1" ht="14.4" x14ac:dyDescent="0.3">
      <c r="A42" s="218" t="s">
        <v>97</v>
      </c>
      <c r="B42" s="219">
        <f>GB!C14</f>
        <v>217138</v>
      </c>
      <c r="C42" s="209">
        <f>GB!E14</f>
        <v>-1825</v>
      </c>
      <c r="D42" s="210">
        <f t="shared" si="4"/>
        <v>-0.83347414860044844</v>
      </c>
      <c r="E42" s="52" t="e">
        <f ca="1">GB!E1</f>
        <v>#NAME?</v>
      </c>
      <c r="F42" s="43"/>
      <c r="G42" s="43"/>
      <c r="H42" s="43"/>
      <c r="I42" s="43"/>
    </row>
    <row r="43" spans="1:9" ht="16.2" x14ac:dyDescent="0.3">
      <c r="A43" s="220" t="s">
        <v>98</v>
      </c>
      <c r="B43" s="221">
        <f>'Wichtige Arbeitsmarktd_STICHTAG'!B44</f>
        <v>207025</v>
      </c>
      <c r="C43" s="222">
        <f>'Wichtige Arbeitsmarktd_STICHTAG'!C44</f>
        <v>-730</v>
      </c>
      <c r="D43" s="223">
        <f>C43/(B43-C43)*100</f>
        <v>-0.35137541816081441</v>
      </c>
      <c r="E43" s="71" t="s">
        <v>25</v>
      </c>
      <c r="F43" s="44"/>
      <c r="G43" s="44"/>
      <c r="H43" s="44"/>
      <c r="I43" s="44"/>
    </row>
    <row r="44" spans="1:9" ht="14.4" x14ac:dyDescent="0.3">
      <c r="A44" s="16" t="s">
        <v>2</v>
      </c>
      <c r="B44" s="241">
        <f>vip_amb_pst_lfd!D41</f>
        <v>136721</v>
      </c>
      <c r="C44" s="238">
        <f>vip_amb_pst_lfd!J41</f>
        <v>-3385</v>
      </c>
      <c r="D44" s="242">
        <f t="shared" si="4"/>
        <v>-2.4160278646167899</v>
      </c>
      <c r="E44" s="52" t="str">
        <f>vip_amb_pst_lfd!$D$4</f>
        <v>2019/Dec</v>
      </c>
      <c r="F44" s="44"/>
      <c r="G44" s="44"/>
      <c r="H44" s="44"/>
    </row>
    <row r="45" spans="1:9" ht="14.4" x14ac:dyDescent="0.3">
      <c r="A45" s="245" t="s">
        <v>65</v>
      </c>
      <c r="B45" s="226">
        <f>vip_amb_pst_lfd!D14</f>
        <v>12906</v>
      </c>
      <c r="C45" s="227">
        <f>vip_amb_pst_lfd!J14</f>
        <v>-428</v>
      </c>
      <c r="D45" s="228">
        <f t="shared" si="4"/>
        <v>-3.2098395080245985</v>
      </c>
      <c r="E45" s="52" t="str">
        <f>vip_amb_pst_lfd!$D$4</f>
        <v>2019/Dec</v>
      </c>
      <c r="F45" s="44"/>
      <c r="G45" s="44"/>
      <c r="H45" s="44"/>
      <c r="I45" s="44"/>
    </row>
    <row r="46" spans="1:9" ht="14.4" x14ac:dyDescent="0.3">
      <c r="A46" s="245" t="s">
        <v>66</v>
      </c>
      <c r="B46" s="226">
        <f>vip_amb_pst_lfd!B50</f>
        <v>40361</v>
      </c>
      <c r="C46" s="227">
        <f>vip_amb_pst_lfd!D50</f>
        <v>139</v>
      </c>
      <c r="D46" s="228">
        <f t="shared" si="4"/>
        <v>0.34558201979016456</v>
      </c>
      <c r="E46" s="52" t="str">
        <f>vip_amb_pst_lfd!$D$4</f>
        <v>2019/Dec</v>
      </c>
      <c r="F46" s="44"/>
      <c r="G46" s="44"/>
      <c r="I46" s="44"/>
    </row>
    <row r="47" spans="1:9" ht="16.2" x14ac:dyDescent="0.3">
      <c r="A47" s="14" t="s">
        <v>99</v>
      </c>
      <c r="B47" s="234">
        <f>B44/(B44+B41)</f>
        <v>7.1412603250315218E-2</v>
      </c>
      <c r="C47" s="210">
        <f>ROUND((100*B47)-((100*((B44-C44)/(B40-C40)))),1)</f>
        <v>-0.2</v>
      </c>
      <c r="D47" s="243"/>
      <c r="E47" s="49" t="s">
        <v>22</v>
      </c>
      <c r="F47" s="66"/>
      <c r="G47" s="44"/>
      <c r="H47" s="44"/>
    </row>
    <row r="48" spans="1:9" s="32" customFormat="1" ht="17.25" customHeight="1" x14ac:dyDescent="0.35">
      <c r="A48" s="18" t="s">
        <v>100</v>
      </c>
      <c r="B48" s="236">
        <v>4.2000000000000003E-2</v>
      </c>
      <c r="C48" s="345">
        <v>-0.2</v>
      </c>
      <c r="D48" s="244"/>
      <c r="E48" s="54" t="s">
        <v>21</v>
      </c>
      <c r="F48" s="48"/>
      <c r="G48" s="48"/>
      <c r="H48" s="48"/>
    </row>
    <row r="49" spans="1:9" s="32" customFormat="1" ht="8.25" customHeight="1" x14ac:dyDescent="0.35">
      <c r="A49" s="4"/>
      <c r="B49" s="2"/>
      <c r="C49" s="2"/>
      <c r="D49" s="2"/>
      <c r="E49" s="40"/>
      <c r="F49" s="48"/>
      <c r="G49" s="48"/>
      <c r="H49" s="48"/>
    </row>
    <row r="50" spans="1:9" s="13" customFormat="1" ht="15.6" x14ac:dyDescent="0.3">
      <c r="A50" s="22" t="s">
        <v>10</v>
      </c>
      <c r="B50" s="23"/>
      <c r="C50" s="23"/>
      <c r="D50" s="23"/>
      <c r="E50" s="52"/>
      <c r="F50" s="43"/>
      <c r="G50" s="43"/>
      <c r="H50" s="43"/>
      <c r="I50" s="43"/>
    </row>
    <row r="51" spans="1:9" s="13" customFormat="1" ht="14.4" x14ac:dyDescent="0.3">
      <c r="A51" s="30"/>
      <c r="B51" s="31"/>
      <c r="C51" s="466" t="s">
        <v>13</v>
      </c>
      <c r="D51" s="467"/>
      <c r="E51" s="52"/>
      <c r="F51" s="43"/>
      <c r="G51" s="43"/>
      <c r="H51" s="43"/>
      <c r="I51" s="43"/>
    </row>
    <row r="52" spans="1:9" x14ac:dyDescent="0.3">
      <c r="A52" s="24"/>
      <c r="B52" s="25"/>
      <c r="C52" s="33" t="s">
        <v>0</v>
      </c>
      <c r="D52" s="34" t="s">
        <v>1</v>
      </c>
      <c r="E52" s="52"/>
      <c r="F52" s="44"/>
      <c r="G52" s="44"/>
      <c r="H52" s="44"/>
    </row>
    <row r="53" spans="1:9" ht="14.4" x14ac:dyDescent="0.3">
      <c r="A53" s="18" t="s">
        <v>3</v>
      </c>
      <c r="B53" s="246">
        <f>B54+B55</f>
        <v>7401</v>
      </c>
      <c r="C53" s="247">
        <f>C54+C55</f>
        <v>328</v>
      </c>
      <c r="D53" s="248">
        <f t="shared" ref="D53:D58" si="5">C53/(B53-C53)*100</f>
        <v>4.6373533154248552</v>
      </c>
      <c r="E53" s="52" t="str">
        <f>vip_amb_pst_lfd!$D$4</f>
        <v>2019/Dec</v>
      </c>
      <c r="F53" s="44"/>
      <c r="G53" s="44"/>
      <c r="H53" s="44"/>
      <c r="I53" s="44"/>
    </row>
    <row r="54" spans="1:9" ht="14.4" x14ac:dyDescent="0.3">
      <c r="A54" s="230" t="s">
        <v>4</v>
      </c>
      <c r="B54" s="226">
        <f>vip_amb_pst_lfd!B82</f>
        <v>4419</v>
      </c>
      <c r="C54" s="227">
        <f>vip_amb_pst_lfd!D82</f>
        <v>187</v>
      </c>
      <c r="D54" s="228">
        <f t="shared" si="5"/>
        <v>4.4187145557655949</v>
      </c>
      <c r="E54" s="52" t="str">
        <f>vip_amb_pst_lfd!$D$4</f>
        <v>2019/Dec</v>
      </c>
      <c r="F54" s="44"/>
      <c r="G54" s="44"/>
      <c r="I54" s="44"/>
    </row>
    <row r="55" spans="1:9" s="13" customFormat="1" ht="14.4" x14ac:dyDescent="0.3">
      <c r="A55" s="249" t="s">
        <v>5</v>
      </c>
      <c r="B55" s="226">
        <f>vip_amb_pst_lfd!B81</f>
        <v>2982</v>
      </c>
      <c r="C55" s="227">
        <f>vip_amb_pst_lfd!D81</f>
        <v>141</v>
      </c>
      <c r="D55" s="228">
        <f t="shared" si="5"/>
        <v>4.9630411826821543</v>
      </c>
      <c r="E55" s="52" t="str">
        <f>vip_amb_pst_lfd!$D$4</f>
        <v>2019/Dec</v>
      </c>
      <c r="F55" s="43"/>
      <c r="G55" s="43"/>
      <c r="H55" s="43"/>
    </row>
    <row r="56" spans="1:9" s="13" customFormat="1" ht="14.4" x14ac:dyDescent="0.3">
      <c r="A56" s="229" t="s">
        <v>38</v>
      </c>
      <c r="B56" s="226">
        <f>vip_amb_pst_lfd!B84</f>
        <v>991</v>
      </c>
      <c r="C56" s="232">
        <f>vip_amb_pst_lfd!D84</f>
        <v>82</v>
      </c>
      <c r="D56" s="233">
        <f t="shared" si="5"/>
        <v>9.0209020902090202</v>
      </c>
      <c r="E56" s="52" t="str">
        <f>vip_amb_pst_lfd!$D$4</f>
        <v>2019/Dec</v>
      </c>
      <c r="F56" s="43"/>
      <c r="G56" s="43"/>
      <c r="H56" s="43"/>
    </row>
    <row r="57" spans="1:9" s="13" customFormat="1" ht="14.4" x14ac:dyDescent="0.3">
      <c r="A57" s="229" t="s">
        <v>39</v>
      </c>
      <c r="B57" s="226">
        <f>vip_amb_pst_lfd!B85</f>
        <v>219</v>
      </c>
      <c r="C57" s="232">
        <f>vip_amb_pst_lfd!D85</f>
        <v>-36</v>
      </c>
      <c r="D57" s="233">
        <f t="shared" si="5"/>
        <v>-14.117647058823529</v>
      </c>
      <c r="E57" s="52" t="str">
        <f>vip_amb_pst_lfd!$D$4</f>
        <v>2019/Dec</v>
      </c>
      <c r="F57" s="43"/>
      <c r="G57" s="43"/>
      <c r="H57" s="43"/>
    </row>
    <row r="58" spans="1:9" s="36" customFormat="1" ht="15" customHeight="1" x14ac:dyDescent="0.35">
      <c r="A58" s="35" t="s">
        <v>6</v>
      </c>
      <c r="B58" s="251">
        <f>vip_amb_adg_lfd!B6</f>
        <v>4909</v>
      </c>
      <c r="C58" s="247">
        <f>vip_amb_adg_lfd!D6</f>
        <v>-49</v>
      </c>
      <c r="D58" s="248">
        <f t="shared" si="5"/>
        <v>-0.98830173457039128</v>
      </c>
      <c r="E58" s="52" t="str">
        <f>vip_amb_pst_lfd!$D$4</f>
        <v>2019/Dec</v>
      </c>
      <c r="F58" s="51"/>
      <c r="G58" s="51"/>
      <c r="H58" s="51"/>
    </row>
    <row r="59" spans="1:9" s="13" customFormat="1" ht="11.25" customHeight="1" x14ac:dyDescent="0.35">
      <c r="A59" s="32"/>
      <c r="B59" s="37"/>
      <c r="C59" s="37"/>
      <c r="D59" s="37"/>
      <c r="E59" s="52"/>
      <c r="F59" s="43"/>
      <c r="G59" s="43"/>
    </row>
    <row r="60" spans="1:9" ht="17.25" customHeight="1" x14ac:dyDescent="0.3">
      <c r="A60" s="38" t="s">
        <v>11</v>
      </c>
      <c r="B60" s="23"/>
      <c r="C60" s="23"/>
      <c r="D60" s="23"/>
      <c r="E60" s="52"/>
      <c r="F60" s="44"/>
      <c r="G60" s="44"/>
    </row>
    <row r="61" spans="1:9" x14ac:dyDescent="0.3">
      <c r="A61" s="30"/>
      <c r="B61" s="31"/>
      <c r="C61" s="466" t="s">
        <v>13</v>
      </c>
      <c r="D61" s="467"/>
      <c r="E61" s="52"/>
      <c r="F61" s="44"/>
      <c r="G61" s="44"/>
    </row>
    <row r="62" spans="1:9" x14ac:dyDescent="0.3">
      <c r="A62" s="24"/>
      <c r="B62" s="25"/>
      <c r="C62" s="33" t="s">
        <v>0</v>
      </c>
      <c r="D62" s="34" t="s">
        <v>1</v>
      </c>
      <c r="E62" s="52"/>
      <c r="F62" s="44"/>
      <c r="G62" s="44"/>
    </row>
    <row r="63" spans="1:9" s="40" customFormat="1" ht="14.4" x14ac:dyDescent="0.3">
      <c r="A63" s="39" t="s">
        <v>7</v>
      </c>
      <c r="B63" s="252">
        <f>vip_amb_pst_lfd!B111</f>
        <v>58077</v>
      </c>
      <c r="C63" s="247">
        <f>vip_amb_pst_lfd!D111</f>
        <v>-222</v>
      </c>
      <c r="D63" s="248">
        <f t="shared" ref="D63:D66" si="6">C63/(B63-C63)*100</f>
        <v>-0.38079555395461329</v>
      </c>
      <c r="E63" s="52" t="str">
        <f>vip_amb_pst_lfd!$D$4</f>
        <v>2019/Dec</v>
      </c>
      <c r="F63" s="52"/>
    </row>
    <row r="64" spans="1:9" ht="14.4" x14ac:dyDescent="0.3">
      <c r="A64" s="253" t="s">
        <v>67</v>
      </c>
      <c r="B64" s="254">
        <f>vip_amb_pst_lfd!B110</f>
        <v>24912</v>
      </c>
      <c r="C64" s="209">
        <f>vip_amb_pst_lfd!D110</f>
        <v>127</v>
      </c>
      <c r="D64" s="210">
        <f t="shared" si="6"/>
        <v>0.51240669759935442</v>
      </c>
      <c r="E64" s="52" t="str">
        <f>vip_amb_pst_lfd!$D$4</f>
        <v>2019/Dec</v>
      </c>
    </row>
    <row r="65" spans="1:5" ht="14.4" x14ac:dyDescent="0.3">
      <c r="A65" s="255" t="s">
        <v>40</v>
      </c>
      <c r="B65" s="256">
        <f>vip_amb_pst_lfd!C95</f>
        <v>8710</v>
      </c>
      <c r="C65" s="257">
        <f>vip_amb_pst_lfd!E95</f>
        <v>-528</v>
      </c>
      <c r="D65" s="258">
        <f t="shared" si="6"/>
        <v>-5.715522840441654</v>
      </c>
      <c r="E65" s="52"/>
    </row>
    <row r="66" spans="1:5" ht="14.4" x14ac:dyDescent="0.3">
      <c r="A66" s="259" t="s">
        <v>39</v>
      </c>
      <c r="B66" s="260">
        <f>vip_amb_pst_lfd!C96</f>
        <v>1739</v>
      </c>
      <c r="C66" s="222">
        <f>vip_amb_pst_lfd!E96</f>
        <v>-375</v>
      </c>
      <c r="D66" s="223">
        <f t="shared" si="6"/>
        <v>-17.738883632923368</v>
      </c>
      <c r="E66" s="52" t="str">
        <f>vip_amb_pst_lfd!$D$4</f>
        <v>2019/Dec</v>
      </c>
    </row>
    <row r="67" spans="1:5" ht="9.75" customHeight="1" x14ac:dyDescent="0.3">
      <c r="A67" s="468" t="s">
        <v>68</v>
      </c>
      <c r="B67" s="469"/>
      <c r="C67" s="469"/>
      <c r="D67" s="470"/>
    </row>
    <row r="68" spans="1:5" ht="9.75" customHeight="1" x14ac:dyDescent="0.3">
      <c r="A68" s="283" t="s">
        <v>149</v>
      </c>
      <c r="B68" s="284"/>
      <c r="C68" s="276"/>
      <c r="D68" s="285"/>
    </row>
    <row r="69" spans="1:5" ht="9.75" customHeight="1" x14ac:dyDescent="0.3">
      <c r="A69" s="283" t="s">
        <v>148</v>
      </c>
      <c r="B69" s="284"/>
      <c r="C69" s="276"/>
      <c r="D69" s="285"/>
    </row>
    <row r="70" spans="1:5" ht="11.25" customHeight="1" x14ac:dyDescent="0.3">
      <c r="A70" s="286"/>
      <c r="B70" s="287"/>
      <c r="C70" s="286"/>
      <c r="D70" s="286"/>
    </row>
  </sheetData>
  <mergeCells count="6">
    <mergeCell ref="A67:D67"/>
    <mergeCell ref="C4:D4"/>
    <mergeCell ref="C25:D25"/>
    <mergeCell ref="C38:D38"/>
    <mergeCell ref="C51:D51"/>
    <mergeCell ref="C61:D61"/>
  </mergeCells>
  <printOptions horizontalCentered="1"/>
  <pageMargins left="0.78740157480314965" right="0.78740157480314965" top="0.39370078740157483" bottom="0.39370078740157483" header="0.39370078740157483" footer="0.39370078740157483"/>
  <pageSetup paperSize="9" scale="76" orientation="portrait" horizontalDpi="4294967295" verticalDpi="4294967295" r:id="rId1"/>
  <headerFooter alignWithMargins="0">
    <oddFooter>&amp;L
&amp;F&amp;R
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Y60"/>
  <sheetViews>
    <sheetView workbookViewId="0">
      <selection activeCell="C33" sqref="C33"/>
    </sheetView>
  </sheetViews>
  <sheetFormatPr baseColWidth="10" defaultRowHeight="14.4" x14ac:dyDescent="0.3"/>
  <cols>
    <col min="1" max="1" width="32.109375" customWidth="1"/>
    <col min="4" max="14" width="10.88671875" customWidth="1"/>
  </cols>
  <sheetData>
    <row r="1" spans="1:10" x14ac:dyDescent="0.3">
      <c r="A1" s="69" t="s">
        <v>23</v>
      </c>
      <c r="E1" s="343"/>
      <c r="F1" s="73"/>
      <c r="G1" s="73"/>
    </row>
    <row r="2" spans="1:10" x14ac:dyDescent="0.3">
      <c r="E2" s="343"/>
      <c r="F2" s="73"/>
      <c r="G2" s="73"/>
    </row>
    <row r="3" spans="1:10" ht="15" thickBot="1" x14ac:dyDescent="0.35">
      <c r="A3" s="55"/>
    </row>
    <row r="4" spans="1:10" ht="15" thickBot="1" x14ac:dyDescent="0.35">
      <c r="A4" s="267" t="s">
        <v>20</v>
      </c>
      <c r="B4" s="322">
        <v>43739</v>
      </c>
      <c r="F4" s="271"/>
      <c r="G4" s="271"/>
      <c r="H4" s="271"/>
      <c r="I4" s="271"/>
      <c r="J4" s="271"/>
    </row>
    <row r="5" spans="1:10" x14ac:dyDescent="0.3">
      <c r="A5" s="268" t="s">
        <v>19</v>
      </c>
      <c r="B5" s="453">
        <v>281889</v>
      </c>
      <c r="C5" s="336"/>
      <c r="D5" s="332"/>
      <c r="E5" s="341"/>
      <c r="F5" s="333"/>
      <c r="G5" s="333"/>
      <c r="H5" s="333"/>
      <c r="I5" s="334"/>
      <c r="J5" s="271"/>
    </row>
    <row r="6" spans="1:10" x14ac:dyDescent="0.3">
      <c r="A6" s="268" t="s">
        <v>9</v>
      </c>
      <c r="B6" s="454">
        <v>208944</v>
      </c>
      <c r="C6" s="332"/>
      <c r="D6" s="332"/>
      <c r="E6" s="342"/>
      <c r="F6" s="335"/>
      <c r="G6" s="333"/>
      <c r="H6" s="336"/>
      <c r="I6" s="332"/>
      <c r="J6" s="271"/>
    </row>
    <row r="7" spans="1:10" x14ac:dyDescent="0.3">
      <c r="A7" s="273" t="s">
        <v>24</v>
      </c>
      <c r="B7" s="339">
        <f t="shared" ref="B7" si="0">SUBTOTAL(109,B5:B6)</f>
        <v>490833</v>
      </c>
      <c r="C7" s="271"/>
      <c r="D7" s="334"/>
      <c r="E7" s="334"/>
      <c r="F7" s="335"/>
      <c r="G7" s="333"/>
      <c r="H7" s="336"/>
      <c r="I7" s="332"/>
      <c r="J7" s="271"/>
    </row>
    <row r="8" spans="1:10" s="73" customFormat="1" x14ac:dyDescent="0.3">
      <c r="A8" s="56"/>
      <c r="B8" s="270"/>
      <c r="C8" s="271"/>
      <c r="D8" s="334"/>
      <c r="E8" s="334"/>
      <c r="F8" s="334"/>
      <c r="G8" s="334"/>
      <c r="H8" s="334"/>
      <c r="I8" s="334"/>
      <c r="J8" s="271"/>
    </row>
    <row r="9" spans="1:10" x14ac:dyDescent="0.3">
      <c r="A9" s="268" t="s">
        <v>19</v>
      </c>
      <c r="B9" s="272">
        <f>B5-B14</f>
        <v>2316</v>
      </c>
      <c r="C9" s="271"/>
      <c r="D9" s="271"/>
      <c r="E9" s="271"/>
      <c r="F9" s="271"/>
      <c r="G9" s="271"/>
      <c r="H9" s="271"/>
      <c r="I9" s="271"/>
      <c r="J9" s="271"/>
    </row>
    <row r="10" spans="1:10" s="73" customFormat="1" x14ac:dyDescent="0.3">
      <c r="A10" s="268" t="s">
        <v>9</v>
      </c>
      <c r="B10" s="272">
        <f t="shared" ref="B10" si="1">B6-B15</f>
        <v>860</v>
      </c>
      <c r="C10" s="271"/>
      <c r="D10" s="271"/>
      <c r="E10" s="271"/>
      <c r="F10" s="343"/>
      <c r="J10" s="271"/>
    </row>
    <row r="11" spans="1:10" s="73" customFormat="1" x14ac:dyDescent="0.3">
      <c r="A11" s="273" t="s">
        <v>24</v>
      </c>
      <c r="B11" s="274">
        <f t="shared" ref="B11" si="2">B7-B16</f>
        <v>3176</v>
      </c>
      <c r="C11" s="271"/>
      <c r="D11" s="271"/>
      <c r="E11" s="271"/>
      <c r="F11" s="343"/>
      <c r="J11" s="271"/>
    </row>
    <row r="12" spans="1:10" ht="15" thickBot="1" x14ac:dyDescent="0.35">
      <c r="A12" s="55"/>
      <c r="B12" s="270"/>
      <c r="C12" s="271"/>
      <c r="D12" s="271"/>
      <c r="E12" s="271"/>
      <c r="F12" s="271"/>
      <c r="G12" s="271"/>
      <c r="H12" s="271"/>
      <c r="I12" s="271"/>
      <c r="J12" s="271"/>
    </row>
    <row r="13" spans="1:10" ht="15" thickBot="1" x14ac:dyDescent="0.35">
      <c r="A13" s="267" t="s">
        <v>20</v>
      </c>
      <c r="B13" s="322">
        <v>43374</v>
      </c>
      <c r="C13" s="271"/>
      <c r="D13" s="271"/>
      <c r="E13" s="271"/>
      <c r="F13" s="271"/>
      <c r="G13" s="271"/>
      <c r="H13" s="271"/>
      <c r="I13" s="271"/>
      <c r="J13" s="271"/>
    </row>
    <row r="14" spans="1:10" x14ac:dyDescent="0.3">
      <c r="A14" s="269" t="s">
        <v>19</v>
      </c>
      <c r="B14" s="453">
        <v>279573</v>
      </c>
      <c r="C14" s="271"/>
      <c r="D14" s="271"/>
      <c r="E14" s="271"/>
      <c r="F14" s="271"/>
      <c r="G14" s="271"/>
      <c r="H14" s="271"/>
      <c r="I14" s="271"/>
      <c r="J14" s="271"/>
    </row>
    <row r="15" spans="1:10" x14ac:dyDescent="0.3">
      <c r="A15" s="269" t="s">
        <v>9</v>
      </c>
      <c r="B15" s="454">
        <v>208084</v>
      </c>
      <c r="C15" s="271"/>
      <c r="D15" s="271"/>
      <c r="E15" s="271"/>
      <c r="F15" s="271"/>
      <c r="G15" s="271"/>
      <c r="H15" s="271"/>
      <c r="I15" s="271"/>
      <c r="J15" s="271"/>
    </row>
    <row r="16" spans="1:10" s="73" customFormat="1" x14ac:dyDescent="0.3">
      <c r="A16" s="56" t="s">
        <v>24</v>
      </c>
      <c r="B16" s="339">
        <f t="shared" ref="B16" si="3">SUBTOTAL(109,B14:B15)</f>
        <v>487657</v>
      </c>
    </row>
    <row r="17" spans="1:25" s="73" customFormat="1" x14ac:dyDescent="0.3">
      <c r="A17" s="56"/>
    </row>
    <row r="19" spans="1:25" s="99" customFormat="1" ht="12.6" hidden="1" x14ac:dyDescent="0.2">
      <c r="A19" s="99" t="s">
        <v>42</v>
      </c>
      <c r="B19" s="99" t="s">
        <v>43</v>
      </c>
      <c r="C19" s="99" t="s">
        <v>44</v>
      </c>
      <c r="D19" s="99" t="s">
        <v>45</v>
      </c>
      <c r="E19" s="99" t="s">
        <v>46</v>
      </c>
      <c r="F19" s="99" t="s">
        <v>47</v>
      </c>
      <c r="G19" s="99" t="s">
        <v>48</v>
      </c>
      <c r="H19" s="99" t="s">
        <v>49</v>
      </c>
      <c r="I19" s="99" t="s">
        <v>50</v>
      </c>
      <c r="J19" s="99" t="s">
        <v>51</v>
      </c>
      <c r="K19" s="99" t="s">
        <v>52</v>
      </c>
      <c r="L19" s="99" t="s">
        <v>53</v>
      </c>
      <c r="M19" s="99" t="s">
        <v>54</v>
      </c>
      <c r="N19" s="99" t="s">
        <v>55</v>
      </c>
      <c r="O19" s="99" t="s">
        <v>60</v>
      </c>
      <c r="P19" s="99" t="s">
        <v>61</v>
      </c>
      <c r="Q19" s="275" t="s">
        <v>62</v>
      </c>
      <c r="R19" s="99" t="s">
        <v>70</v>
      </c>
      <c r="S19" s="99" t="s">
        <v>71</v>
      </c>
      <c r="T19" s="99" t="s">
        <v>72</v>
      </c>
      <c r="U19" s="99" t="s">
        <v>73</v>
      </c>
      <c r="V19" s="320" t="s">
        <v>74</v>
      </c>
      <c r="W19" s="320" t="s">
        <v>86</v>
      </c>
      <c r="X19" s="320" t="s">
        <v>95</v>
      </c>
      <c r="Y19" s="320" t="s">
        <v>96</v>
      </c>
    </row>
    <row r="20" spans="1:25" s="100" customFormat="1" ht="12.6" x14ac:dyDescent="0.2">
      <c r="A20" s="288" t="s">
        <v>69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344">
        <f t="shared" ref="P20:P24" si="4">SUBTOTAL(109,P18:P19)</f>
        <v>0</v>
      </c>
      <c r="Q20" s="99"/>
      <c r="V20" s="289"/>
      <c r="W20" s="289"/>
      <c r="X20" s="289"/>
      <c r="Y20" s="289"/>
    </row>
    <row r="21" spans="1:25" s="100" customFormat="1" x14ac:dyDescent="0.3">
      <c r="A21" s="73" t="s">
        <v>20</v>
      </c>
      <c r="B21" s="55">
        <v>43101</v>
      </c>
      <c r="C21" s="55">
        <v>43132</v>
      </c>
      <c r="D21" s="55">
        <v>43160</v>
      </c>
      <c r="E21" s="55">
        <v>43191</v>
      </c>
      <c r="F21" s="55">
        <v>43221</v>
      </c>
      <c r="G21" s="55">
        <v>43252</v>
      </c>
      <c r="H21" s="55">
        <v>43282</v>
      </c>
      <c r="I21" s="55">
        <v>43313</v>
      </c>
      <c r="J21" s="55">
        <v>43344</v>
      </c>
      <c r="K21" s="55">
        <v>43374</v>
      </c>
      <c r="L21" s="55">
        <v>43405</v>
      </c>
      <c r="M21" s="55">
        <v>43435</v>
      </c>
      <c r="N21" s="55">
        <v>43466</v>
      </c>
      <c r="O21" s="55">
        <v>43497</v>
      </c>
      <c r="P21" s="55">
        <v>43525</v>
      </c>
      <c r="Q21" s="55">
        <v>43556</v>
      </c>
      <c r="R21" s="55">
        <v>43586</v>
      </c>
      <c r="S21" s="55">
        <v>43617</v>
      </c>
      <c r="T21" s="55">
        <v>43647</v>
      </c>
      <c r="U21" s="55">
        <v>43678</v>
      </c>
      <c r="V21" s="55">
        <v>43709</v>
      </c>
      <c r="W21" s="55">
        <v>43739</v>
      </c>
      <c r="X21" s="55"/>
      <c r="Y21" s="55"/>
    </row>
    <row r="22" spans="1:25" x14ac:dyDescent="0.3">
      <c r="A22" s="340" t="s">
        <v>19</v>
      </c>
      <c r="B22" s="452">
        <v>275513</v>
      </c>
      <c r="C22" s="452">
        <v>275689</v>
      </c>
      <c r="D22" s="452">
        <v>276557</v>
      </c>
      <c r="E22" s="452">
        <v>278514</v>
      </c>
      <c r="F22" s="452">
        <v>279258</v>
      </c>
      <c r="G22" s="452">
        <v>279803</v>
      </c>
      <c r="H22" s="452">
        <v>280569</v>
      </c>
      <c r="I22" s="452">
        <v>280721</v>
      </c>
      <c r="J22" s="452">
        <v>280178</v>
      </c>
      <c r="K22" s="452">
        <v>279573</v>
      </c>
      <c r="L22" s="452">
        <v>278850</v>
      </c>
      <c r="M22" s="452">
        <v>277772</v>
      </c>
      <c r="N22" s="452">
        <v>276636</v>
      </c>
      <c r="O22" s="452">
        <v>277120</v>
      </c>
      <c r="P22" s="452">
        <v>278117</v>
      </c>
      <c r="Q22" s="452">
        <v>279602</v>
      </c>
      <c r="R22" s="452">
        <v>280354</v>
      </c>
      <c r="S22" s="452">
        <v>280767</v>
      </c>
      <c r="T22" s="452">
        <v>281296</v>
      </c>
      <c r="U22" s="452">
        <v>281461</v>
      </c>
      <c r="V22" s="452">
        <v>281696</v>
      </c>
      <c r="W22" s="340">
        <v>281889</v>
      </c>
      <c r="X22" s="289"/>
      <c r="Y22" s="289"/>
    </row>
    <row r="23" spans="1:25" x14ac:dyDescent="0.3">
      <c r="A23" s="340" t="s">
        <v>9</v>
      </c>
      <c r="B23" s="452">
        <v>208327</v>
      </c>
      <c r="C23" s="452">
        <v>208096</v>
      </c>
      <c r="D23" s="452">
        <v>208332</v>
      </c>
      <c r="E23" s="452">
        <v>208436</v>
      </c>
      <c r="F23" s="452">
        <v>208554</v>
      </c>
      <c r="G23" s="452">
        <v>208689</v>
      </c>
      <c r="H23" s="452">
        <v>208863</v>
      </c>
      <c r="I23" s="452">
        <v>208809</v>
      </c>
      <c r="J23" s="452">
        <v>208337</v>
      </c>
      <c r="K23" s="452">
        <v>208084</v>
      </c>
      <c r="L23" s="452">
        <v>207627</v>
      </c>
      <c r="M23" s="452">
        <v>207445</v>
      </c>
      <c r="N23" s="452">
        <v>207243</v>
      </c>
      <c r="O23" s="452">
        <v>206690</v>
      </c>
      <c r="P23" s="452">
        <v>206485</v>
      </c>
      <c r="Q23" s="452">
        <v>206567</v>
      </c>
      <c r="R23" s="452">
        <v>206439</v>
      </c>
      <c r="S23" s="452">
        <v>206152</v>
      </c>
      <c r="T23" s="452">
        <v>205966</v>
      </c>
      <c r="U23" s="452">
        <v>205504</v>
      </c>
      <c r="V23" s="452">
        <v>207781</v>
      </c>
      <c r="W23" s="340">
        <v>208944</v>
      </c>
      <c r="X23" s="289"/>
      <c r="Y23" s="289"/>
    </row>
    <row r="24" spans="1:25" x14ac:dyDescent="0.3">
      <c r="A24" s="73"/>
      <c r="B24" s="73">
        <f>SUBTOTAL(109,B22:B23)</f>
        <v>483840</v>
      </c>
      <c r="C24" s="73">
        <f t="shared" ref="C24:Y24" si="5">SUBTOTAL(109,C22:C23)</f>
        <v>483785</v>
      </c>
      <c r="D24" s="73">
        <f t="shared" si="5"/>
        <v>484889</v>
      </c>
      <c r="E24" s="73">
        <f t="shared" si="5"/>
        <v>486950</v>
      </c>
      <c r="F24" s="73">
        <f t="shared" si="5"/>
        <v>487812</v>
      </c>
      <c r="G24" s="73">
        <f t="shared" si="5"/>
        <v>488492</v>
      </c>
      <c r="H24" s="73">
        <f t="shared" si="5"/>
        <v>489432</v>
      </c>
      <c r="I24" s="73">
        <f t="shared" si="5"/>
        <v>489530</v>
      </c>
      <c r="J24" s="73">
        <f t="shared" si="5"/>
        <v>488515</v>
      </c>
      <c r="K24" s="73">
        <f t="shared" si="5"/>
        <v>487657</v>
      </c>
      <c r="L24" s="73">
        <f t="shared" si="5"/>
        <v>486477</v>
      </c>
      <c r="M24" s="73">
        <f t="shared" si="5"/>
        <v>485217</v>
      </c>
      <c r="N24" s="73">
        <f t="shared" si="5"/>
        <v>483879</v>
      </c>
      <c r="O24" s="73">
        <f t="shared" si="5"/>
        <v>483810</v>
      </c>
      <c r="P24" s="73">
        <f t="shared" si="4"/>
        <v>484602</v>
      </c>
      <c r="Q24" s="73">
        <f t="shared" si="5"/>
        <v>486169</v>
      </c>
      <c r="R24" s="73">
        <f t="shared" si="5"/>
        <v>486793</v>
      </c>
      <c r="S24" s="73">
        <f t="shared" si="5"/>
        <v>486919</v>
      </c>
      <c r="T24" s="73">
        <f t="shared" si="5"/>
        <v>487262</v>
      </c>
      <c r="U24" s="73">
        <f t="shared" si="5"/>
        <v>486965</v>
      </c>
      <c r="V24" s="73">
        <f t="shared" si="5"/>
        <v>489477</v>
      </c>
      <c r="W24" s="73">
        <f t="shared" si="5"/>
        <v>490833</v>
      </c>
      <c r="X24" s="73">
        <f t="shared" si="5"/>
        <v>0</v>
      </c>
      <c r="Y24" s="73">
        <f t="shared" si="5"/>
        <v>0</v>
      </c>
    </row>
    <row r="27" spans="1:25" x14ac:dyDescent="0.3">
      <c r="A27" s="56" t="s">
        <v>29</v>
      </c>
      <c r="T27" s="73"/>
    </row>
    <row r="28" spans="1:25" x14ac:dyDescent="0.3">
      <c r="T28" s="73"/>
    </row>
    <row r="29" spans="1:25" x14ac:dyDescent="0.3">
      <c r="A29" s="457" t="s">
        <v>19</v>
      </c>
      <c r="B29" s="458">
        <v>275513</v>
      </c>
      <c r="C29" s="458">
        <v>275689</v>
      </c>
      <c r="D29" s="458">
        <v>276557</v>
      </c>
      <c r="E29" s="458">
        <v>278514</v>
      </c>
      <c r="F29" s="458">
        <v>279258</v>
      </c>
      <c r="G29" s="458">
        <v>279803</v>
      </c>
      <c r="H29" s="458">
        <v>280569</v>
      </c>
      <c r="I29" s="458">
        <v>280721</v>
      </c>
      <c r="J29" s="458">
        <v>280178</v>
      </c>
      <c r="K29" s="458">
        <v>279573</v>
      </c>
      <c r="L29" s="458">
        <v>278850</v>
      </c>
      <c r="M29" s="458">
        <v>277772</v>
      </c>
      <c r="N29" s="458">
        <v>276636</v>
      </c>
      <c r="O29" s="458">
        <v>277120</v>
      </c>
      <c r="P29" s="458">
        <v>278117</v>
      </c>
      <c r="Q29" s="458">
        <v>279602</v>
      </c>
      <c r="R29" s="458">
        <v>280354</v>
      </c>
      <c r="S29" s="458">
        <v>280767</v>
      </c>
      <c r="T29" s="458">
        <v>281296</v>
      </c>
      <c r="U29" s="458">
        <v>281461</v>
      </c>
      <c r="V29" s="458">
        <v>281696</v>
      </c>
      <c r="W29" s="458">
        <v>281889</v>
      </c>
    </row>
    <row r="30" spans="1:25" x14ac:dyDescent="0.3">
      <c r="A30" s="457" t="s">
        <v>9</v>
      </c>
      <c r="B30" s="458">
        <v>208327</v>
      </c>
      <c r="C30" s="458">
        <v>208096</v>
      </c>
      <c r="D30" s="458">
        <v>208332</v>
      </c>
      <c r="E30" s="458">
        <v>208436</v>
      </c>
      <c r="F30" s="458">
        <v>208554</v>
      </c>
      <c r="G30" s="458">
        <v>208689</v>
      </c>
      <c r="H30" s="458">
        <v>208863</v>
      </c>
      <c r="I30" s="458">
        <v>208809</v>
      </c>
      <c r="J30" s="458">
        <v>208337</v>
      </c>
      <c r="K30" s="458">
        <v>208084</v>
      </c>
      <c r="L30" s="458">
        <v>207627</v>
      </c>
      <c r="M30" s="458">
        <v>207445</v>
      </c>
      <c r="N30" s="458">
        <v>207243</v>
      </c>
      <c r="O30" s="458">
        <v>206690</v>
      </c>
      <c r="P30" s="458">
        <v>206485</v>
      </c>
      <c r="Q30" s="458">
        <v>206567</v>
      </c>
      <c r="R30" s="458">
        <v>206439</v>
      </c>
      <c r="S30" s="458">
        <v>206152</v>
      </c>
      <c r="T30" s="458">
        <v>205966</v>
      </c>
      <c r="U30" s="458">
        <v>205504</v>
      </c>
      <c r="V30" s="458">
        <v>207781</v>
      </c>
      <c r="W30" s="458">
        <v>208944</v>
      </c>
    </row>
    <row r="31" spans="1:25" x14ac:dyDescent="0.3">
      <c r="A31" s="343"/>
    </row>
    <row r="32" spans="1:25" x14ac:dyDescent="0.3">
      <c r="A32" s="343"/>
    </row>
    <row r="33" spans="1:1" x14ac:dyDescent="0.3">
      <c r="A33" s="343"/>
    </row>
    <row r="34" spans="1:1" x14ac:dyDescent="0.3">
      <c r="A34" s="343"/>
    </row>
    <row r="35" spans="1:1" x14ac:dyDescent="0.3">
      <c r="A35" s="343"/>
    </row>
    <row r="36" spans="1:1" x14ac:dyDescent="0.3">
      <c r="A36" s="343"/>
    </row>
    <row r="37" spans="1:1" x14ac:dyDescent="0.3">
      <c r="A37" s="343"/>
    </row>
    <row r="38" spans="1:1" x14ac:dyDescent="0.3">
      <c r="A38" s="343"/>
    </row>
    <row r="39" spans="1:1" x14ac:dyDescent="0.3">
      <c r="A39" s="343"/>
    </row>
    <row r="40" spans="1:1" x14ac:dyDescent="0.3">
      <c r="A40" s="343"/>
    </row>
    <row r="41" spans="1:1" x14ac:dyDescent="0.3">
      <c r="A41" s="343"/>
    </row>
    <row r="42" spans="1:1" x14ac:dyDescent="0.3">
      <c r="A42" s="343"/>
    </row>
    <row r="43" spans="1:1" x14ac:dyDescent="0.3">
      <c r="A43" s="343"/>
    </row>
    <row r="44" spans="1:1" x14ac:dyDescent="0.3">
      <c r="A44" s="343"/>
    </row>
    <row r="45" spans="1:1" x14ac:dyDescent="0.3">
      <c r="A45" s="343"/>
    </row>
    <row r="46" spans="1:1" x14ac:dyDescent="0.3">
      <c r="A46" s="343"/>
    </row>
    <row r="47" spans="1:1" x14ac:dyDescent="0.3">
      <c r="A47" s="343"/>
    </row>
    <row r="48" spans="1:1" x14ac:dyDescent="0.3">
      <c r="A48" s="343"/>
    </row>
    <row r="49" spans="1:1" x14ac:dyDescent="0.3">
      <c r="A49" s="343"/>
    </row>
    <row r="50" spans="1:1" x14ac:dyDescent="0.3">
      <c r="A50" s="343"/>
    </row>
    <row r="51" spans="1:1" x14ac:dyDescent="0.3">
      <c r="A51" s="343"/>
    </row>
    <row r="52" spans="1:1" x14ac:dyDescent="0.3">
      <c r="A52" s="343"/>
    </row>
    <row r="53" spans="1:1" x14ac:dyDescent="0.3">
      <c r="A53" s="343"/>
    </row>
    <row r="54" spans="1:1" x14ac:dyDescent="0.3">
      <c r="A54" s="343"/>
    </row>
    <row r="55" spans="1:1" x14ac:dyDescent="0.3">
      <c r="A55" s="343"/>
    </row>
    <row r="56" spans="1:1" x14ac:dyDescent="0.3">
      <c r="A56" s="343"/>
    </row>
    <row r="57" spans="1:1" x14ac:dyDescent="0.3">
      <c r="A57" s="343"/>
    </row>
    <row r="58" spans="1:1" x14ac:dyDescent="0.3">
      <c r="A58" s="343"/>
    </row>
    <row r="59" spans="1:1" x14ac:dyDescent="0.3">
      <c r="A59" s="343"/>
    </row>
    <row r="60" spans="1:1" x14ac:dyDescent="0.3">
      <c r="A60" s="343"/>
    </row>
  </sheetData>
  <hyperlinks>
    <hyperlink ref="A1" r:id="rId1"/>
  </hyperlinks>
  <pageMargins left="0.7" right="0.7" top="0.78740157499999996" bottom="0.78740157499999996" header="0.3" footer="0.3"/>
  <pageSetup paperSize="9" orientation="portrait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"/>
  <sheetViews>
    <sheetView topLeftCell="A9" workbookViewId="0">
      <selection activeCell="E32" sqref="E32"/>
    </sheetView>
  </sheetViews>
  <sheetFormatPr baseColWidth="10" defaultRowHeight="14.4" x14ac:dyDescent="0.3"/>
  <cols>
    <col min="2" max="2" width="29.88671875" customWidth="1"/>
    <col min="3" max="3" width="16.33203125" customWidth="1"/>
    <col min="4" max="4" width="18.33203125" customWidth="1"/>
    <col min="5" max="5" width="36.6640625" customWidth="1"/>
  </cols>
  <sheetData>
    <row r="1" spans="2:15" s="73" customFormat="1" hidden="1" x14ac:dyDescent="0.3"/>
    <row r="2" spans="2:15" s="73" customFormat="1" hidden="1" x14ac:dyDescent="0.3"/>
    <row r="3" spans="2:15" s="73" customFormat="1" hidden="1" x14ac:dyDescent="0.3"/>
    <row r="4" spans="2:15" s="73" customFormat="1" hidden="1" x14ac:dyDescent="0.3"/>
    <row r="5" spans="2:15" s="73" customFormat="1" hidden="1" x14ac:dyDescent="0.3"/>
    <row r="6" spans="2:15" s="73" customFormat="1" hidden="1" x14ac:dyDescent="0.3"/>
    <row r="7" spans="2:15" s="73" customFormat="1" hidden="1" x14ac:dyDescent="0.3"/>
    <row r="8" spans="2:15" s="73" customFormat="1" hidden="1" x14ac:dyDescent="0.3"/>
    <row r="9" spans="2:15" s="73" customFormat="1" x14ac:dyDescent="0.3"/>
    <row r="10" spans="2:15" x14ac:dyDescent="0.3">
      <c r="H10" s="41"/>
      <c r="I10" s="41" t="e">
        <f ca="1">_xll.COGNAME("http://cognos.prod.ams/cognos11/bi/v1/disp","/content/folder[@name='Packages Cube']/folder[@name='MON']/package[@name='mon_lg_besch_alq']","&lt;Server&gt;")</f>
        <v>#NAME?</v>
      </c>
      <c r="J10" s="41"/>
      <c r="K10" s="41"/>
    </row>
    <row r="11" spans="2:15" x14ac:dyDescent="0.3">
      <c r="H11" s="41"/>
      <c r="I11" s="41" t="e">
        <f ca="1">_xll.COGNAME("http://cognos.prod.ams/cognos11/bi/v1/disp","/content/folder[@name='Packages Cube']/folder[@name='MON']/package[@name='mon_lg_besch_alq']","&lt;Package&gt;")</f>
        <v>#NAME?</v>
      </c>
      <c r="J11" s="41"/>
      <c r="K11" s="41"/>
      <c r="L11" s="41"/>
      <c r="M11" s="41"/>
    </row>
    <row r="12" spans="2:15" x14ac:dyDescent="0.3">
      <c r="B12" s="76"/>
      <c r="D12" s="77" t="s">
        <v>145</v>
      </c>
      <c r="E12" s="75"/>
      <c r="F12" s="75"/>
      <c r="H12" s="41"/>
      <c r="I12" s="41" t="e">
        <f ca="1">_xll.COGNAME("http://cognos.prod.ams/cognos11/bi/v1/disp","/content/folder[@name='Packages Cube']/folder[@name='MON']/package[@name='mon_lg_besch_alq']","&lt;CubeCurrentPeriod&gt;")</f>
        <v>#NAME?</v>
      </c>
      <c r="J12" s="41"/>
      <c r="K12" s="41"/>
      <c r="M12" s="41"/>
      <c r="N12" s="41"/>
    </row>
    <row r="13" spans="2:15" x14ac:dyDescent="0.3">
      <c r="D13" s="78" t="s">
        <v>75</v>
      </c>
      <c r="E13" s="80" t="s">
        <v>88</v>
      </c>
      <c r="F13" s="81" t="s">
        <v>137</v>
      </c>
      <c r="I13" s="41" t="e">
        <f ca="1">_xll.COGNAME("http://cognos.prod.ams/cognos11/bi/v1/disp","/content/folder[@name='Packages Cube']/folder[@name='MON']/package[@name='mon_lg_besch_alq']","&lt;CubeDataUpdatedOn&gt;")</f>
        <v>#NAME?</v>
      </c>
      <c r="J13" s="41"/>
      <c r="K13" s="41"/>
      <c r="L13" s="41"/>
      <c r="M13" s="41"/>
      <c r="N13" s="41"/>
      <c r="O13" s="41"/>
    </row>
    <row r="14" spans="2:15" x14ac:dyDescent="0.3">
      <c r="B14" s="79" t="s">
        <v>9</v>
      </c>
      <c r="C14" s="84" t="s">
        <v>138</v>
      </c>
      <c r="D14" s="88">
        <v>67712</v>
      </c>
      <c r="E14" s="93">
        <v>71923</v>
      </c>
      <c r="F14" s="93">
        <v>-4211</v>
      </c>
      <c r="I14" s="41"/>
      <c r="J14" s="41"/>
      <c r="K14" s="41"/>
    </row>
    <row r="15" spans="2:15" x14ac:dyDescent="0.3">
      <c r="B15" s="75"/>
      <c r="C15" s="85" t="s">
        <v>139</v>
      </c>
      <c r="D15" s="89">
        <v>1710089</v>
      </c>
      <c r="E15" s="94">
        <v>1687977</v>
      </c>
      <c r="F15" s="94">
        <v>22112</v>
      </c>
      <c r="I15" s="41"/>
      <c r="J15" s="41"/>
      <c r="K15" s="41"/>
      <c r="L15" s="41"/>
      <c r="O15" s="41"/>
    </row>
    <row r="16" spans="2:15" x14ac:dyDescent="0.3">
      <c r="B16" s="75"/>
      <c r="C16" s="83" t="s">
        <v>140</v>
      </c>
      <c r="D16" s="90">
        <v>1777801</v>
      </c>
      <c r="E16" s="95">
        <v>1759900</v>
      </c>
      <c r="F16" s="95">
        <v>17901</v>
      </c>
      <c r="I16" s="41"/>
      <c r="J16" s="41"/>
      <c r="K16" s="41"/>
      <c r="L16" s="41"/>
      <c r="M16" s="41"/>
      <c r="N16" s="41"/>
    </row>
    <row r="17" spans="2:15" x14ac:dyDescent="0.3">
      <c r="B17" s="79" t="s">
        <v>19</v>
      </c>
      <c r="C17" s="84" t="s">
        <v>138</v>
      </c>
      <c r="D17" s="91">
        <v>6177</v>
      </c>
      <c r="E17" s="96">
        <v>6677</v>
      </c>
      <c r="F17" s="96">
        <v>-500</v>
      </c>
      <c r="J17" s="41"/>
      <c r="K17" s="41"/>
      <c r="L17" s="41"/>
      <c r="M17" s="41"/>
      <c r="N17" s="41"/>
      <c r="O17" s="41"/>
    </row>
    <row r="18" spans="2:15" x14ac:dyDescent="0.3">
      <c r="B18" s="75"/>
      <c r="C18" s="85" t="s">
        <v>139</v>
      </c>
      <c r="D18" s="89">
        <v>1985038</v>
      </c>
      <c r="E18" s="94">
        <v>1958913</v>
      </c>
      <c r="F18" s="94">
        <v>26125</v>
      </c>
      <c r="L18" s="41"/>
      <c r="M18" s="41"/>
      <c r="N18" s="41"/>
      <c r="O18" s="41"/>
    </row>
    <row r="19" spans="2:15" x14ac:dyDescent="0.3">
      <c r="B19" s="75"/>
      <c r="C19" s="83" t="s">
        <v>140</v>
      </c>
      <c r="D19" s="90">
        <v>1991215</v>
      </c>
      <c r="E19" s="95">
        <v>1965590</v>
      </c>
      <c r="F19" s="95">
        <v>25625</v>
      </c>
      <c r="N19" s="41"/>
      <c r="O19" s="41"/>
    </row>
    <row r="20" spans="2:15" x14ac:dyDescent="0.3">
      <c r="B20" s="82" t="s">
        <v>20</v>
      </c>
      <c r="C20" s="86" t="s">
        <v>138</v>
      </c>
      <c r="D20" s="92">
        <v>73889</v>
      </c>
      <c r="E20" s="97">
        <v>78600</v>
      </c>
      <c r="F20" s="98">
        <v>-4711</v>
      </c>
    </row>
    <row r="21" spans="2:15" x14ac:dyDescent="0.3">
      <c r="B21" s="75"/>
      <c r="C21" s="87" t="s">
        <v>139</v>
      </c>
      <c r="D21" s="92">
        <v>3695127</v>
      </c>
      <c r="E21" s="97">
        <v>3646890</v>
      </c>
      <c r="F21" s="98">
        <v>48237</v>
      </c>
      <c r="J21" s="69"/>
    </row>
    <row r="22" spans="2:15" x14ac:dyDescent="0.3">
      <c r="B22" s="75"/>
      <c r="C22" s="87" t="s">
        <v>140</v>
      </c>
      <c r="D22" s="92">
        <v>3769016</v>
      </c>
      <c r="E22" s="97">
        <v>3725490</v>
      </c>
      <c r="F22" s="98">
        <v>43526</v>
      </c>
    </row>
  </sheetData>
  <pageMargins left="0.7" right="0.7" top="0.78740157499999996" bottom="0.78740157499999996" header="0.3" footer="0.3"/>
  <pageSetup paperSize="9" orientation="portrait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80"/>
  </sheetPr>
  <dimension ref="B1:E16"/>
  <sheetViews>
    <sheetView zoomScaleNormal="100" workbookViewId="0">
      <selection activeCell="N14" sqref="N14"/>
    </sheetView>
  </sheetViews>
  <sheetFormatPr baseColWidth="10" defaultRowHeight="14.4" x14ac:dyDescent="0.3"/>
  <cols>
    <col min="1" max="1" width="2.6640625" customWidth="1"/>
    <col min="2" max="2" width="11.109375" customWidth="1"/>
    <col min="3" max="3" width="19.44140625" bestFit="1" customWidth="1"/>
    <col min="4" max="4" width="22.33203125" bestFit="1" customWidth="1"/>
    <col min="5" max="5" width="42.88671875" bestFit="1" customWidth="1"/>
  </cols>
  <sheetData>
    <row r="1" spans="2:5" x14ac:dyDescent="0.3">
      <c r="B1" s="41" t="e">
        <f ca="1">_xll.COGNAME("http://cognos.prod.ams/cognos11/bi/v1/disp","/content/folder[@name='Packages Cube']/folder[@name='MON']/package[@name='mon_besch_alq']","&lt;Package&gt;")</f>
        <v>#NAME?</v>
      </c>
      <c r="E1" s="41" t="e">
        <f ca="1">_xll.COGNAME("http://cognos.prod.ams/cognos11/bi/v1/disp","/content/folder[@name='Packages Cube']/folder[@name='MON']/package[@name='mon_besch_alq']","&lt;CubeCurrentPeriod&gt;")</f>
        <v>#NAME?</v>
      </c>
    </row>
    <row r="3" spans="2:5" x14ac:dyDescent="0.3">
      <c r="B3" s="326" t="s">
        <v>76</v>
      </c>
      <c r="C3" s="324" t="s">
        <v>89</v>
      </c>
    </row>
    <row r="4" spans="2:5" x14ac:dyDescent="0.3">
      <c r="B4" s="326" t="s">
        <v>77</v>
      </c>
      <c r="C4" s="324" t="s">
        <v>78</v>
      </c>
    </row>
    <row r="5" spans="2:5" x14ac:dyDescent="0.3">
      <c r="B5" s="326" t="s">
        <v>79</v>
      </c>
      <c r="C5" s="325" t="s">
        <v>91</v>
      </c>
    </row>
    <row r="6" spans="2:5" x14ac:dyDescent="0.3">
      <c r="B6" s="326" t="s">
        <v>80</v>
      </c>
      <c r="C6" s="325" t="s">
        <v>147</v>
      </c>
    </row>
    <row r="7" spans="2:5" x14ac:dyDescent="0.3">
      <c r="B7" s="326" t="s">
        <v>81</v>
      </c>
      <c r="C7" s="324" t="s">
        <v>87</v>
      </c>
    </row>
    <row r="8" spans="2:5" x14ac:dyDescent="0.3">
      <c r="B8" s="326" t="s">
        <v>82</v>
      </c>
      <c r="C8" s="324" t="s">
        <v>93</v>
      </c>
    </row>
    <row r="9" spans="2:5" x14ac:dyDescent="0.3">
      <c r="B9" s="326" t="s">
        <v>83</v>
      </c>
      <c r="C9" s="324" t="s">
        <v>94</v>
      </c>
    </row>
    <row r="10" spans="2:5" x14ac:dyDescent="0.3">
      <c r="B10" s="326" t="s">
        <v>84</v>
      </c>
      <c r="C10" s="324"/>
    </row>
    <row r="11" spans="2:5" x14ac:dyDescent="0.3">
      <c r="B11" s="326" t="s">
        <v>85</v>
      </c>
      <c r="C11" s="324"/>
    </row>
    <row r="13" spans="2:5" x14ac:dyDescent="0.3">
      <c r="B13" s="331" t="s">
        <v>90</v>
      </c>
      <c r="C13" s="323" t="s">
        <v>75</v>
      </c>
      <c r="D13" s="323" t="s">
        <v>88</v>
      </c>
      <c r="E13" s="337" t="s">
        <v>92</v>
      </c>
    </row>
    <row r="14" spans="2:5" x14ac:dyDescent="0.3">
      <c r="B14" s="328" t="s">
        <v>9</v>
      </c>
      <c r="C14" s="329">
        <v>217138</v>
      </c>
      <c r="D14" s="329">
        <v>218963</v>
      </c>
      <c r="E14" s="338">
        <v>-1825</v>
      </c>
    </row>
    <row r="15" spans="2:5" x14ac:dyDescent="0.3">
      <c r="B15" s="328" t="s">
        <v>19</v>
      </c>
      <c r="C15" s="329">
        <v>137304</v>
      </c>
      <c r="D15" s="329">
        <v>136513</v>
      </c>
      <c r="E15" s="338">
        <v>791</v>
      </c>
    </row>
    <row r="16" spans="2:5" x14ac:dyDescent="0.3">
      <c r="B16" s="327" t="s">
        <v>20</v>
      </c>
      <c r="C16" s="330">
        <v>354442</v>
      </c>
      <c r="D16" s="330">
        <v>355476</v>
      </c>
      <c r="E16" s="330">
        <v>-1034</v>
      </c>
    </row>
  </sheetData>
  <pageMargins left="0.7" right="0.7" top="0.78740157499999996" bottom="0.78740157499999996" header="0.3" footer="0.3"/>
  <pageSetup paperSize="9" orientation="portrait" r:id="rId1"/>
  <customProperties>
    <customPr name="###COLSTART###" r:id="rId2"/>
    <customPr name="###DATECREATED###" r:id="rId3"/>
    <customPr name="###LASTCOLSTART###" r:id="rId4"/>
    <customPr name="###LASTROWSTART###" r:id="rId5"/>
    <customPr name="###MOREALL###" r:id="rId6"/>
    <customPr name="###ROWSTART###" r:id="rId7"/>
    <customPr name="###UNCOMMITTEDCHANGES###" r:id="rId8"/>
    <customPr name="COR_DataSourceDriver" r:id="rId9"/>
    <customPr name="COR_DefaultExpandDirection" r:id="rId10"/>
    <customPr name="COR_ExplorationBounds" r:id="rId11"/>
    <customPr name="COR_GroupingOption" r:id="rId12"/>
    <customPr name="COR_LastLabelRowStart" r:id="rId13"/>
    <customPr name="COR_LastRequestFormat" r:id="rId14"/>
    <customPr name="COR_PackageSearchPath" r:id="rId15"/>
    <customPr name="COR_Report" r:id="rId16"/>
    <customPr name="COR_RequestFormat" r:id="rId17"/>
    <customPr name="COR_ResultSet" r:id="rId18"/>
    <customPr name="COR_Server" r:id="rId19"/>
    <customPr name="COR_SHEET_TYPE" r:id="rId20"/>
    <customPr name="COR_STATE" r:id="rId2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80"/>
  </sheetPr>
  <dimension ref="A1:F7"/>
  <sheetViews>
    <sheetView workbookViewId="0">
      <selection activeCell="G33" sqref="G33"/>
    </sheetView>
  </sheetViews>
  <sheetFormatPr baseColWidth="10" defaultRowHeight="14.4" x14ac:dyDescent="0.3"/>
  <sheetData>
    <row r="1" spans="1:6" x14ac:dyDescent="0.3">
      <c r="A1" s="56" t="s">
        <v>36</v>
      </c>
    </row>
    <row r="3" spans="1:6" x14ac:dyDescent="0.3">
      <c r="A3" s="157" t="s">
        <v>103</v>
      </c>
      <c r="B3" s="158" t="s">
        <v>104</v>
      </c>
      <c r="C3" s="161" t="s">
        <v>105</v>
      </c>
      <c r="D3" s="160" t="s">
        <v>106</v>
      </c>
      <c r="E3" s="161" t="s">
        <v>107</v>
      </c>
      <c r="F3" s="162" t="s">
        <v>108</v>
      </c>
    </row>
    <row r="4" spans="1:6" x14ac:dyDescent="0.3">
      <c r="B4" s="158" t="s">
        <v>145</v>
      </c>
      <c r="C4" s="160" t="s">
        <v>146</v>
      </c>
      <c r="D4" s="75"/>
      <c r="E4" s="75"/>
      <c r="F4" s="75"/>
    </row>
    <row r="5" spans="1:6" x14ac:dyDescent="0.3">
      <c r="A5" s="159" t="s">
        <v>109</v>
      </c>
      <c r="B5" s="165">
        <v>65443</v>
      </c>
      <c r="C5" s="168">
        <v>65372</v>
      </c>
      <c r="D5" s="168">
        <v>71</v>
      </c>
      <c r="E5" s="171">
        <v>1.08609190479104E-3</v>
      </c>
      <c r="F5" s="174">
        <v>65407.5</v>
      </c>
    </row>
    <row r="6" spans="1:6" x14ac:dyDescent="0.3">
      <c r="A6" s="164" t="s">
        <v>110</v>
      </c>
      <c r="B6" s="166">
        <v>4909</v>
      </c>
      <c r="C6" s="169">
        <v>4958</v>
      </c>
      <c r="D6" s="169">
        <v>-49</v>
      </c>
      <c r="E6" s="172">
        <v>-9.8830173457039108E-3</v>
      </c>
      <c r="F6" s="175">
        <v>4933.5</v>
      </c>
    </row>
    <row r="7" spans="1:6" x14ac:dyDescent="0.3">
      <c r="A7" s="163" t="s">
        <v>111</v>
      </c>
      <c r="B7" s="167">
        <v>70352</v>
      </c>
      <c r="C7" s="170">
        <v>70330</v>
      </c>
      <c r="D7" s="170">
        <v>22</v>
      </c>
      <c r="E7" s="173">
        <v>3.1281103369827998E-4</v>
      </c>
      <c r="F7" s="175">
        <v>70341</v>
      </c>
    </row>
  </sheetData>
  <pageMargins left="0.7" right="0.7" top="0.78740157499999996" bottom="0.78740157499999996" header="0.3" footer="0.3"/>
  <pageSetup paperSize="9" orientation="portrait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80"/>
  </sheetPr>
  <dimension ref="A2:Y113"/>
  <sheetViews>
    <sheetView workbookViewId="0">
      <selection activeCell="H119" sqref="H119"/>
    </sheetView>
  </sheetViews>
  <sheetFormatPr baseColWidth="10" defaultRowHeight="14.4" x14ac:dyDescent="0.3"/>
  <sheetData>
    <row r="2" spans="1:25" x14ac:dyDescent="0.3">
      <c r="A2" s="105" t="s">
        <v>32</v>
      </c>
    </row>
    <row r="3" spans="1:25" x14ac:dyDescent="0.3">
      <c r="A3" s="362" t="s">
        <v>103</v>
      </c>
      <c r="B3" s="353"/>
      <c r="C3" s="353"/>
      <c r="D3" s="365" t="s">
        <v>112</v>
      </c>
      <c r="E3" s="355"/>
      <c r="F3" s="355"/>
      <c r="G3" s="365" t="s">
        <v>113</v>
      </c>
      <c r="H3" s="355"/>
      <c r="I3" s="355"/>
      <c r="J3" s="365" t="s">
        <v>106</v>
      </c>
      <c r="K3" s="355"/>
      <c r="L3" s="355"/>
      <c r="M3" s="355"/>
      <c r="N3" s="355"/>
      <c r="O3" s="355"/>
      <c r="P3" s="365" t="s">
        <v>107</v>
      </c>
      <c r="Q3" s="355"/>
      <c r="R3" s="355"/>
      <c r="S3" s="355"/>
      <c r="T3" s="355"/>
      <c r="U3" s="355"/>
      <c r="V3" s="369" t="s">
        <v>108</v>
      </c>
      <c r="W3" s="355"/>
      <c r="X3" s="355"/>
      <c r="Y3" s="353"/>
    </row>
    <row r="4" spans="1:25" x14ac:dyDescent="0.3">
      <c r="A4" s="353"/>
      <c r="B4" s="353"/>
      <c r="C4" s="353"/>
      <c r="D4" s="365" t="s">
        <v>145</v>
      </c>
      <c r="E4" s="355"/>
      <c r="F4" s="355"/>
      <c r="G4" s="365" t="s">
        <v>146</v>
      </c>
      <c r="H4" s="355"/>
      <c r="I4" s="355"/>
      <c r="J4" s="365"/>
      <c r="K4" s="355"/>
      <c r="L4" s="355"/>
      <c r="M4" s="355"/>
      <c r="N4" s="355"/>
      <c r="O4" s="355"/>
      <c r="P4" s="365"/>
      <c r="Q4" s="355"/>
      <c r="R4" s="355"/>
      <c r="S4" s="355"/>
      <c r="T4" s="355"/>
      <c r="U4" s="355"/>
      <c r="V4" s="370" t="s">
        <v>9</v>
      </c>
      <c r="W4" s="371" t="s">
        <v>19</v>
      </c>
      <c r="X4" s="371" t="s">
        <v>20</v>
      </c>
      <c r="Y4" s="353"/>
    </row>
    <row r="5" spans="1:25" x14ac:dyDescent="0.3">
      <c r="A5" s="353"/>
      <c r="B5" s="353"/>
      <c r="C5" s="353"/>
      <c r="D5" s="376" t="s">
        <v>9</v>
      </c>
      <c r="E5" s="375" t="s">
        <v>19</v>
      </c>
      <c r="F5" s="373" t="s">
        <v>20</v>
      </c>
      <c r="G5" s="376" t="s">
        <v>9</v>
      </c>
      <c r="H5" s="375" t="s">
        <v>19</v>
      </c>
      <c r="I5" s="373" t="s">
        <v>20</v>
      </c>
      <c r="J5" s="376" t="s">
        <v>9</v>
      </c>
      <c r="K5" s="375" t="s">
        <v>19</v>
      </c>
      <c r="L5" s="372" t="s">
        <v>20</v>
      </c>
      <c r="M5" s="375" t="s">
        <v>9</v>
      </c>
      <c r="N5" s="375" t="s">
        <v>19</v>
      </c>
      <c r="O5" s="373" t="s">
        <v>20</v>
      </c>
      <c r="P5" s="376" t="s">
        <v>9</v>
      </c>
      <c r="Q5" s="375" t="s">
        <v>19</v>
      </c>
      <c r="R5" s="372" t="s">
        <v>20</v>
      </c>
      <c r="S5" s="375" t="s">
        <v>9</v>
      </c>
      <c r="T5" s="375" t="s">
        <v>19</v>
      </c>
      <c r="U5" s="373" t="s">
        <v>20</v>
      </c>
      <c r="V5" s="355"/>
      <c r="W5" s="355"/>
      <c r="X5" s="355"/>
      <c r="Y5" s="353"/>
    </row>
    <row r="6" spans="1:25" x14ac:dyDescent="0.3">
      <c r="A6" s="366" t="s">
        <v>121</v>
      </c>
      <c r="B6" s="366" t="s">
        <v>122</v>
      </c>
      <c r="C6" s="374" t="s">
        <v>123</v>
      </c>
      <c r="D6" s="380">
        <v>1033</v>
      </c>
      <c r="E6" s="388">
        <v>1396</v>
      </c>
      <c r="F6" s="396">
        <v>2429</v>
      </c>
      <c r="G6" s="398">
        <v>1322</v>
      </c>
      <c r="H6" s="388">
        <v>1781</v>
      </c>
      <c r="I6" s="396">
        <v>3103</v>
      </c>
      <c r="J6" s="398">
        <v>-289</v>
      </c>
      <c r="K6" s="388">
        <v>-385</v>
      </c>
      <c r="L6" s="396">
        <v>-674</v>
      </c>
      <c r="M6" s="398">
        <v>-289</v>
      </c>
      <c r="N6" s="388">
        <v>-385</v>
      </c>
      <c r="O6" s="396">
        <v>-674</v>
      </c>
      <c r="P6" s="401">
        <v>-0.218608169440242</v>
      </c>
      <c r="Q6" s="409">
        <v>-0.21617069062324501</v>
      </c>
      <c r="R6" s="412">
        <v>-0.21720915243312899</v>
      </c>
      <c r="S6" s="401">
        <v>-0.218608169440242</v>
      </c>
      <c r="T6" s="409">
        <v>-0.21617069062324501</v>
      </c>
      <c r="U6" s="412">
        <v>-0.21720915243312899</v>
      </c>
      <c r="V6" s="414">
        <v>1177.5</v>
      </c>
      <c r="W6" s="414">
        <v>1588.5</v>
      </c>
      <c r="X6" s="414">
        <v>2766</v>
      </c>
      <c r="Y6" s="353"/>
    </row>
    <row r="7" spans="1:25" x14ac:dyDescent="0.3">
      <c r="A7" s="355"/>
      <c r="B7" s="355"/>
      <c r="C7" s="375" t="s">
        <v>124</v>
      </c>
      <c r="D7" s="381">
        <v>8046</v>
      </c>
      <c r="E7" s="389">
        <v>14437</v>
      </c>
      <c r="F7" s="397">
        <v>22483</v>
      </c>
      <c r="G7" s="399">
        <v>8161</v>
      </c>
      <c r="H7" s="389">
        <v>14449</v>
      </c>
      <c r="I7" s="397">
        <v>22610</v>
      </c>
      <c r="J7" s="399">
        <v>-115</v>
      </c>
      <c r="K7" s="389">
        <v>-12</v>
      </c>
      <c r="L7" s="397">
        <v>-127</v>
      </c>
      <c r="M7" s="399">
        <v>-115</v>
      </c>
      <c r="N7" s="389">
        <v>-12</v>
      </c>
      <c r="O7" s="397">
        <v>-127</v>
      </c>
      <c r="P7" s="402">
        <v>-1.40914103663767E-2</v>
      </c>
      <c r="Q7" s="410">
        <v>-8.3050730154335904E-4</v>
      </c>
      <c r="R7" s="413">
        <v>-5.6169836355594903E-3</v>
      </c>
      <c r="S7" s="402">
        <v>-1.40914103663767E-2</v>
      </c>
      <c r="T7" s="410">
        <v>-8.3050730154335904E-4</v>
      </c>
      <c r="U7" s="413">
        <v>-5.6169836355594903E-3</v>
      </c>
      <c r="V7" s="415">
        <v>8103.5</v>
      </c>
      <c r="W7" s="415">
        <v>14443</v>
      </c>
      <c r="X7" s="415">
        <v>22546.5</v>
      </c>
      <c r="Y7" s="353"/>
    </row>
    <row r="8" spans="1:25" x14ac:dyDescent="0.3">
      <c r="A8" s="355"/>
      <c r="B8" s="355"/>
      <c r="C8" s="368" t="s">
        <v>125</v>
      </c>
      <c r="D8" s="382">
        <v>9079</v>
      </c>
      <c r="E8" s="390">
        <v>15833</v>
      </c>
      <c r="F8" s="390">
        <v>24912</v>
      </c>
      <c r="G8" s="390">
        <v>9483</v>
      </c>
      <c r="H8" s="390">
        <v>16230</v>
      </c>
      <c r="I8" s="390">
        <v>25713</v>
      </c>
      <c r="J8" s="390">
        <v>-404</v>
      </c>
      <c r="K8" s="390">
        <v>-397</v>
      </c>
      <c r="L8" s="390">
        <v>-801</v>
      </c>
      <c r="M8" s="390">
        <v>-404</v>
      </c>
      <c r="N8" s="390">
        <v>-397</v>
      </c>
      <c r="O8" s="390">
        <v>-801</v>
      </c>
      <c r="P8" s="403">
        <v>-4.2602551935041699E-2</v>
      </c>
      <c r="Q8" s="403">
        <v>-2.4460874922982101E-2</v>
      </c>
      <c r="R8" s="403">
        <v>-3.1151557577878901E-2</v>
      </c>
      <c r="S8" s="403">
        <v>-4.2602551935041699E-2</v>
      </c>
      <c r="T8" s="403">
        <v>-2.4460874922982101E-2</v>
      </c>
      <c r="U8" s="403">
        <v>-3.1151557577878901E-2</v>
      </c>
      <c r="V8" s="390">
        <v>9281</v>
      </c>
      <c r="W8" s="390">
        <v>16031.5</v>
      </c>
      <c r="X8" s="390">
        <v>25312.5</v>
      </c>
      <c r="Y8" s="353"/>
    </row>
    <row r="9" spans="1:25" x14ac:dyDescent="0.3">
      <c r="A9" s="355"/>
      <c r="B9" s="366" t="s">
        <v>126</v>
      </c>
      <c r="C9" s="374" t="s">
        <v>123</v>
      </c>
      <c r="D9" s="383">
        <v>698</v>
      </c>
      <c r="E9" s="391">
        <v>1019</v>
      </c>
      <c r="F9" s="397">
        <v>1717</v>
      </c>
      <c r="G9" s="400">
        <v>677</v>
      </c>
      <c r="H9" s="391">
        <v>1352</v>
      </c>
      <c r="I9" s="397">
        <v>2029</v>
      </c>
      <c r="J9" s="400">
        <v>21</v>
      </c>
      <c r="K9" s="391">
        <v>-333</v>
      </c>
      <c r="L9" s="397">
        <v>-312</v>
      </c>
      <c r="M9" s="400">
        <v>21</v>
      </c>
      <c r="N9" s="391">
        <v>-333</v>
      </c>
      <c r="O9" s="397">
        <v>-312</v>
      </c>
      <c r="P9" s="404">
        <v>3.10192023633678E-2</v>
      </c>
      <c r="Q9" s="411">
        <v>-0.246301775147929</v>
      </c>
      <c r="R9" s="413">
        <v>-0.15377033021192699</v>
      </c>
      <c r="S9" s="404">
        <v>3.10192023633678E-2</v>
      </c>
      <c r="T9" s="411">
        <v>-0.246301775147929</v>
      </c>
      <c r="U9" s="413">
        <v>-0.15377033021192699</v>
      </c>
      <c r="V9" s="415">
        <v>687.5</v>
      </c>
      <c r="W9" s="415">
        <v>1185.5</v>
      </c>
      <c r="X9" s="415">
        <v>1873</v>
      </c>
      <c r="Y9" s="353"/>
    </row>
    <row r="10" spans="1:25" x14ac:dyDescent="0.3">
      <c r="A10" s="355"/>
      <c r="B10" s="355"/>
      <c r="C10" s="375" t="s">
        <v>124</v>
      </c>
      <c r="D10" s="381">
        <v>3129</v>
      </c>
      <c r="E10" s="389">
        <v>6120</v>
      </c>
      <c r="F10" s="397">
        <v>9249</v>
      </c>
      <c r="G10" s="399">
        <v>3174</v>
      </c>
      <c r="H10" s="389">
        <v>5986</v>
      </c>
      <c r="I10" s="397">
        <v>9160</v>
      </c>
      <c r="J10" s="399">
        <v>-45</v>
      </c>
      <c r="K10" s="389">
        <v>134</v>
      </c>
      <c r="L10" s="397">
        <v>89</v>
      </c>
      <c r="M10" s="399">
        <v>-45</v>
      </c>
      <c r="N10" s="389">
        <v>134</v>
      </c>
      <c r="O10" s="397">
        <v>89</v>
      </c>
      <c r="P10" s="402">
        <v>-1.41776937618147E-2</v>
      </c>
      <c r="Q10" s="410">
        <v>2.2385566321416601E-2</v>
      </c>
      <c r="R10" s="413">
        <v>9.7161572052401803E-3</v>
      </c>
      <c r="S10" s="402">
        <v>-1.41776937618147E-2</v>
      </c>
      <c r="T10" s="410">
        <v>2.2385566321416601E-2</v>
      </c>
      <c r="U10" s="413">
        <v>9.7161572052401803E-3</v>
      </c>
      <c r="V10" s="415">
        <v>3151.5</v>
      </c>
      <c r="W10" s="415">
        <v>6053</v>
      </c>
      <c r="X10" s="415">
        <v>9204.5</v>
      </c>
      <c r="Y10" s="353"/>
    </row>
    <row r="11" spans="1:25" x14ac:dyDescent="0.3">
      <c r="A11" s="75"/>
      <c r="B11" s="75"/>
      <c r="C11" s="368" t="s">
        <v>125</v>
      </c>
      <c r="D11" s="384">
        <v>3827</v>
      </c>
      <c r="E11" s="392">
        <v>7139</v>
      </c>
      <c r="F11" s="392">
        <v>10966</v>
      </c>
      <c r="G11" s="392">
        <v>3851</v>
      </c>
      <c r="H11" s="392">
        <v>7338</v>
      </c>
      <c r="I11" s="392">
        <v>11189</v>
      </c>
      <c r="J11" s="392">
        <v>-24</v>
      </c>
      <c r="K11" s="392">
        <v>-199</v>
      </c>
      <c r="L11" s="392">
        <v>-223</v>
      </c>
      <c r="M11" s="392">
        <v>-24</v>
      </c>
      <c r="N11" s="392">
        <v>-199</v>
      </c>
      <c r="O11" s="392">
        <v>-223</v>
      </c>
      <c r="P11" s="405">
        <v>-6.2321474941573604E-3</v>
      </c>
      <c r="Q11" s="405">
        <v>-2.7119106023439601E-2</v>
      </c>
      <c r="R11" s="405">
        <v>-1.99302886763786E-2</v>
      </c>
      <c r="S11" s="405">
        <v>-6.2321474941573604E-3</v>
      </c>
      <c r="T11" s="405">
        <v>-2.7119106023439601E-2</v>
      </c>
      <c r="U11" s="405">
        <v>-1.99302886763786E-2</v>
      </c>
      <c r="V11" s="392">
        <v>3839</v>
      </c>
      <c r="W11" s="392">
        <v>7238.5</v>
      </c>
      <c r="X11" s="392">
        <v>11077.5</v>
      </c>
    </row>
    <row r="12" spans="1:25" s="73" customFormat="1" x14ac:dyDescent="0.3">
      <c r="A12" s="355"/>
      <c r="B12" s="367" t="s">
        <v>127</v>
      </c>
      <c r="C12" s="377" t="s">
        <v>123</v>
      </c>
      <c r="D12" s="385">
        <v>1731</v>
      </c>
      <c r="E12" s="393">
        <v>2415</v>
      </c>
      <c r="F12" s="393">
        <v>4146</v>
      </c>
      <c r="G12" s="393">
        <v>1999</v>
      </c>
      <c r="H12" s="393">
        <v>3133</v>
      </c>
      <c r="I12" s="393">
        <v>5132</v>
      </c>
      <c r="J12" s="393">
        <v>-268</v>
      </c>
      <c r="K12" s="393">
        <v>-718</v>
      </c>
      <c r="L12" s="393">
        <v>-986</v>
      </c>
      <c r="M12" s="393">
        <v>-268</v>
      </c>
      <c r="N12" s="393">
        <v>-718</v>
      </c>
      <c r="O12" s="393">
        <v>-986</v>
      </c>
      <c r="P12" s="406">
        <v>-0.134067033516758</v>
      </c>
      <c r="Q12" s="406">
        <v>-0.22917331631024601</v>
      </c>
      <c r="R12" s="406">
        <v>-0.19212782540919701</v>
      </c>
      <c r="S12" s="406">
        <v>-0.134067033516758</v>
      </c>
      <c r="T12" s="406">
        <v>-0.22917331631024601</v>
      </c>
      <c r="U12" s="406">
        <v>-0.19212782540919701</v>
      </c>
      <c r="V12" s="393">
        <v>1865</v>
      </c>
      <c r="W12" s="393">
        <v>2774</v>
      </c>
      <c r="X12" s="393">
        <v>4639</v>
      </c>
      <c r="Y12" s="353"/>
    </row>
    <row r="13" spans="1:25" s="73" customFormat="1" x14ac:dyDescent="0.3">
      <c r="A13" s="355"/>
      <c r="B13" s="355"/>
      <c r="C13" s="368" t="s">
        <v>124</v>
      </c>
      <c r="D13" s="385">
        <v>11175</v>
      </c>
      <c r="E13" s="393">
        <v>20557</v>
      </c>
      <c r="F13" s="393">
        <v>31732</v>
      </c>
      <c r="G13" s="393">
        <v>11335</v>
      </c>
      <c r="H13" s="393">
        <v>20435</v>
      </c>
      <c r="I13" s="393">
        <v>31770</v>
      </c>
      <c r="J13" s="393">
        <v>-160</v>
      </c>
      <c r="K13" s="393">
        <v>122</v>
      </c>
      <c r="L13" s="393">
        <v>-38</v>
      </c>
      <c r="M13" s="393">
        <v>-160</v>
      </c>
      <c r="N13" s="393">
        <v>122</v>
      </c>
      <c r="O13" s="393">
        <v>-38</v>
      </c>
      <c r="P13" s="406">
        <v>-1.4115571239523599E-2</v>
      </c>
      <c r="Q13" s="406">
        <v>5.9701492537313399E-3</v>
      </c>
      <c r="R13" s="406">
        <v>-1.1960969468051601E-3</v>
      </c>
      <c r="S13" s="406">
        <v>-1.4115571239523599E-2</v>
      </c>
      <c r="T13" s="406">
        <v>5.9701492537313399E-3</v>
      </c>
      <c r="U13" s="406">
        <v>-1.1960969468051601E-3</v>
      </c>
      <c r="V13" s="393">
        <v>11255</v>
      </c>
      <c r="W13" s="393">
        <v>20496</v>
      </c>
      <c r="X13" s="393">
        <v>31751</v>
      </c>
      <c r="Y13" s="353"/>
    </row>
    <row r="14" spans="1:25" s="73" customFormat="1" x14ac:dyDescent="0.3">
      <c r="A14" s="355"/>
      <c r="B14" s="355"/>
      <c r="C14" s="368" t="s">
        <v>125</v>
      </c>
      <c r="D14" s="386">
        <v>12906</v>
      </c>
      <c r="E14" s="394">
        <v>22972</v>
      </c>
      <c r="F14" s="394">
        <v>35878</v>
      </c>
      <c r="G14" s="394">
        <v>13334</v>
      </c>
      <c r="H14" s="394">
        <v>23568</v>
      </c>
      <c r="I14" s="394">
        <v>36902</v>
      </c>
      <c r="J14" s="394">
        <v>-428</v>
      </c>
      <c r="K14" s="394">
        <v>-596</v>
      </c>
      <c r="L14" s="394">
        <v>-1024</v>
      </c>
      <c r="M14" s="394">
        <v>-428</v>
      </c>
      <c r="N14" s="394">
        <v>-596</v>
      </c>
      <c r="O14" s="394">
        <v>-1024</v>
      </c>
      <c r="P14" s="407">
        <v>-3.2098395080245999E-2</v>
      </c>
      <c r="Q14" s="407">
        <v>-2.52885268160217E-2</v>
      </c>
      <c r="R14" s="407">
        <v>-2.77491734865319E-2</v>
      </c>
      <c r="S14" s="407">
        <v>-3.2098395080245999E-2</v>
      </c>
      <c r="T14" s="407">
        <v>-2.52885268160217E-2</v>
      </c>
      <c r="U14" s="407">
        <v>-2.77491734865319E-2</v>
      </c>
      <c r="V14" s="394">
        <v>13120</v>
      </c>
      <c r="W14" s="394">
        <v>23270</v>
      </c>
      <c r="X14" s="394">
        <v>36390</v>
      </c>
      <c r="Y14" s="353"/>
    </row>
    <row r="15" spans="1:25" s="73" customFormat="1" x14ac:dyDescent="0.3">
      <c r="A15" s="366" t="s">
        <v>128</v>
      </c>
      <c r="B15" s="366" t="s">
        <v>122</v>
      </c>
      <c r="C15" s="374" t="s">
        <v>123</v>
      </c>
      <c r="D15" s="383">
        <v>10912</v>
      </c>
      <c r="E15" s="391">
        <v>12611</v>
      </c>
      <c r="F15" s="397">
        <v>23523</v>
      </c>
      <c r="G15" s="400">
        <v>11931</v>
      </c>
      <c r="H15" s="391">
        <v>14284</v>
      </c>
      <c r="I15" s="397">
        <v>26215</v>
      </c>
      <c r="J15" s="400">
        <v>-1019</v>
      </c>
      <c r="K15" s="391">
        <v>-1673</v>
      </c>
      <c r="L15" s="397">
        <v>-2692</v>
      </c>
      <c r="M15" s="400">
        <v>-1019</v>
      </c>
      <c r="N15" s="391">
        <v>-1673</v>
      </c>
      <c r="O15" s="397">
        <v>-2692</v>
      </c>
      <c r="P15" s="404">
        <v>-8.5407761294107806E-2</v>
      </c>
      <c r="Q15" s="411">
        <v>-0.117124054886586</v>
      </c>
      <c r="R15" s="413">
        <v>-0.102689300019073</v>
      </c>
      <c r="S15" s="404">
        <v>-8.5407761294107806E-2</v>
      </c>
      <c r="T15" s="411">
        <v>-0.117124054886586</v>
      </c>
      <c r="U15" s="413">
        <v>-0.102689300019073</v>
      </c>
      <c r="V15" s="415">
        <v>11421.5</v>
      </c>
      <c r="W15" s="415">
        <v>13447.5</v>
      </c>
      <c r="X15" s="415">
        <v>24869</v>
      </c>
      <c r="Y15" s="353"/>
    </row>
    <row r="16" spans="1:25" s="73" customFormat="1" x14ac:dyDescent="0.3">
      <c r="A16" s="355"/>
      <c r="B16" s="355"/>
      <c r="C16" s="375" t="s">
        <v>124</v>
      </c>
      <c r="D16" s="381">
        <v>30310</v>
      </c>
      <c r="E16" s="389">
        <v>44586</v>
      </c>
      <c r="F16" s="397">
        <v>74896</v>
      </c>
      <c r="G16" s="399">
        <v>31083</v>
      </c>
      <c r="H16" s="389">
        <v>44376</v>
      </c>
      <c r="I16" s="397">
        <v>75459</v>
      </c>
      <c r="J16" s="399">
        <v>-773</v>
      </c>
      <c r="K16" s="389">
        <v>210</v>
      </c>
      <c r="L16" s="397">
        <v>-563</v>
      </c>
      <c r="M16" s="399">
        <v>-773</v>
      </c>
      <c r="N16" s="389">
        <v>210</v>
      </c>
      <c r="O16" s="397">
        <v>-563</v>
      </c>
      <c r="P16" s="402">
        <v>-2.4868899398384998E-2</v>
      </c>
      <c r="Q16" s="410">
        <v>4.7322877230935598E-3</v>
      </c>
      <c r="R16" s="413">
        <v>-7.4610053141441002E-3</v>
      </c>
      <c r="S16" s="402">
        <v>-2.4868899398384998E-2</v>
      </c>
      <c r="T16" s="410">
        <v>4.7322877230935598E-3</v>
      </c>
      <c r="U16" s="413">
        <v>-7.4610053141441002E-3</v>
      </c>
      <c r="V16" s="415">
        <v>30696.5</v>
      </c>
      <c r="W16" s="415">
        <v>44481</v>
      </c>
      <c r="X16" s="415">
        <v>75177.5</v>
      </c>
      <c r="Y16" s="353"/>
    </row>
    <row r="17" spans="1:25" s="73" customFormat="1" x14ac:dyDescent="0.3">
      <c r="A17" s="355"/>
      <c r="B17" s="355"/>
      <c r="C17" s="368" t="s">
        <v>125</v>
      </c>
      <c r="D17" s="382">
        <v>41222</v>
      </c>
      <c r="E17" s="390">
        <v>57197</v>
      </c>
      <c r="F17" s="390">
        <v>98419</v>
      </c>
      <c r="G17" s="390">
        <v>43014</v>
      </c>
      <c r="H17" s="390">
        <v>58660</v>
      </c>
      <c r="I17" s="390">
        <v>101674</v>
      </c>
      <c r="J17" s="390">
        <v>-1792</v>
      </c>
      <c r="K17" s="390">
        <v>-1463</v>
      </c>
      <c r="L17" s="390">
        <v>-3255</v>
      </c>
      <c r="M17" s="390">
        <v>-1792</v>
      </c>
      <c r="N17" s="390">
        <v>-1463</v>
      </c>
      <c r="O17" s="390">
        <v>-3255</v>
      </c>
      <c r="P17" s="403">
        <v>-4.1660854605477297E-2</v>
      </c>
      <c r="Q17" s="403">
        <v>-2.4940334128878298E-2</v>
      </c>
      <c r="R17" s="403">
        <v>-3.2014084229989997E-2</v>
      </c>
      <c r="S17" s="403">
        <v>-4.1660854605477297E-2</v>
      </c>
      <c r="T17" s="403">
        <v>-2.4940334128878298E-2</v>
      </c>
      <c r="U17" s="403">
        <v>-3.2014084229989997E-2</v>
      </c>
      <c r="V17" s="390">
        <v>42118</v>
      </c>
      <c r="W17" s="390">
        <v>57928.5</v>
      </c>
      <c r="X17" s="390">
        <v>100046.5</v>
      </c>
      <c r="Y17" s="353"/>
    </row>
    <row r="18" spans="1:25" s="73" customFormat="1" x14ac:dyDescent="0.3">
      <c r="A18" s="355"/>
      <c r="B18" s="366" t="s">
        <v>126</v>
      </c>
      <c r="C18" s="374" t="s">
        <v>123</v>
      </c>
      <c r="D18" s="383">
        <v>8080</v>
      </c>
      <c r="E18" s="391">
        <v>7550</v>
      </c>
      <c r="F18" s="397">
        <v>15630</v>
      </c>
      <c r="G18" s="400">
        <v>8047</v>
      </c>
      <c r="H18" s="391">
        <v>8664</v>
      </c>
      <c r="I18" s="397">
        <v>16711</v>
      </c>
      <c r="J18" s="400">
        <v>33</v>
      </c>
      <c r="K18" s="391">
        <v>-1114</v>
      </c>
      <c r="L18" s="397">
        <v>-1081</v>
      </c>
      <c r="M18" s="400">
        <v>33</v>
      </c>
      <c r="N18" s="391">
        <v>-1114</v>
      </c>
      <c r="O18" s="397">
        <v>-1081</v>
      </c>
      <c r="P18" s="404">
        <v>4.1009071703740499E-3</v>
      </c>
      <c r="Q18" s="411">
        <v>-0.12857802400738699</v>
      </c>
      <c r="R18" s="413">
        <v>-6.4687930105918307E-2</v>
      </c>
      <c r="S18" s="404">
        <v>4.1009071703740499E-3</v>
      </c>
      <c r="T18" s="411">
        <v>-0.12857802400738699</v>
      </c>
      <c r="U18" s="413">
        <v>-6.4687930105918307E-2</v>
      </c>
      <c r="V18" s="415">
        <v>8063.5</v>
      </c>
      <c r="W18" s="415">
        <v>8107</v>
      </c>
      <c r="X18" s="415">
        <v>16170.5</v>
      </c>
      <c r="Y18" s="353"/>
    </row>
    <row r="19" spans="1:25" s="73" customFormat="1" x14ac:dyDescent="0.3">
      <c r="A19" s="355"/>
      <c r="B19" s="355"/>
      <c r="C19" s="375" t="s">
        <v>124</v>
      </c>
      <c r="D19" s="381">
        <v>18279</v>
      </c>
      <c r="E19" s="389">
        <v>32326</v>
      </c>
      <c r="F19" s="397">
        <v>50605</v>
      </c>
      <c r="G19" s="399">
        <v>18722</v>
      </c>
      <c r="H19" s="389">
        <v>31221</v>
      </c>
      <c r="I19" s="397">
        <v>49943</v>
      </c>
      <c r="J19" s="399">
        <v>-443</v>
      </c>
      <c r="K19" s="389">
        <v>1105</v>
      </c>
      <c r="L19" s="397">
        <v>662</v>
      </c>
      <c r="M19" s="399">
        <v>-443</v>
      </c>
      <c r="N19" s="389">
        <v>1105</v>
      </c>
      <c r="O19" s="397">
        <v>662</v>
      </c>
      <c r="P19" s="402">
        <v>-2.36620019228715E-2</v>
      </c>
      <c r="Q19" s="410">
        <v>3.5392844559751398E-2</v>
      </c>
      <c r="R19" s="413">
        <v>1.3255110826342001E-2</v>
      </c>
      <c r="S19" s="402">
        <v>-2.36620019228715E-2</v>
      </c>
      <c r="T19" s="410">
        <v>3.5392844559751398E-2</v>
      </c>
      <c r="U19" s="413">
        <v>1.3255110826342001E-2</v>
      </c>
      <c r="V19" s="415">
        <v>18500.5</v>
      </c>
      <c r="W19" s="415">
        <v>31773.5</v>
      </c>
      <c r="X19" s="415">
        <v>50274</v>
      </c>
      <c r="Y19" s="353"/>
    </row>
    <row r="20" spans="1:25" s="73" customFormat="1" x14ac:dyDescent="0.3">
      <c r="A20" s="355"/>
      <c r="B20" s="355"/>
      <c r="C20" s="368" t="s">
        <v>125</v>
      </c>
      <c r="D20" s="384">
        <v>26359</v>
      </c>
      <c r="E20" s="392">
        <v>39876</v>
      </c>
      <c r="F20" s="392">
        <v>66235</v>
      </c>
      <c r="G20" s="392">
        <v>26769</v>
      </c>
      <c r="H20" s="392">
        <v>39885</v>
      </c>
      <c r="I20" s="392">
        <v>66654</v>
      </c>
      <c r="J20" s="392">
        <v>-410</v>
      </c>
      <c r="K20" s="392">
        <v>-9</v>
      </c>
      <c r="L20" s="392">
        <v>-419</v>
      </c>
      <c r="M20" s="392">
        <v>-410</v>
      </c>
      <c r="N20" s="392">
        <v>-9</v>
      </c>
      <c r="O20" s="392">
        <v>-419</v>
      </c>
      <c r="P20" s="405">
        <v>-1.53162239904367E-2</v>
      </c>
      <c r="Q20" s="405">
        <v>-2.2564874012786799E-4</v>
      </c>
      <c r="R20" s="405">
        <v>-6.2861943769316198E-3</v>
      </c>
      <c r="S20" s="405">
        <v>-1.53162239904367E-2</v>
      </c>
      <c r="T20" s="405">
        <v>-2.2564874012786799E-4</v>
      </c>
      <c r="U20" s="405">
        <v>-6.2861943769316198E-3</v>
      </c>
      <c r="V20" s="392">
        <v>26564</v>
      </c>
      <c r="W20" s="392">
        <v>39880.5</v>
      </c>
      <c r="X20" s="392">
        <v>66444.5</v>
      </c>
      <c r="Y20" s="353"/>
    </row>
    <row r="21" spans="1:25" s="73" customFormat="1" x14ac:dyDescent="0.3">
      <c r="A21" s="355"/>
      <c r="B21" s="367" t="s">
        <v>127</v>
      </c>
      <c r="C21" s="377" t="s">
        <v>123</v>
      </c>
      <c r="D21" s="385">
        <v>18992</v>
      </c>
      <c r="E21" s="393">
        <v>20161</v>
      </c>
      <c r="F21" s="393">
        <v>39153</v>
      </c>
      <c r="G21" s="393">
        <v>19978</v>
      </c>
      <c r="H21" s="393">
        <v>22948</v>
      </c>
      <c r="I21" s="393">
        <v>42926</v>
      </c>
      <c r="J21" s="393">
        <v>-986</v>
      </c>
      <c r="K21" s="393">
        <v>-2787</v>
      </c>
      <c r="L21" s="393">
        <v>-3773</v>
      </c>
      <c r="M21" s="393">
        <v>-986</v>
      </c>
      <c r="N21" s="393">
        <v>-2787</v>
      </c>
      <c r="O21" s="393">
        <v>-3773</v>
      </c>
      <c r="P21" s="406">
        <v>-4.9354289718690603E-2</v>
      </c>
      <c r="Q21" s="406">
        <v>-0.121448492243333</v>
      </c>
      <c r="R21" s="406">
        <v>-8.7895447980245095E-2</v>
      </c>
      <c r="S21" s="406">
        <v>-4.9354289718690603E-2</v>
      </c>
      <c r="T21" s="406">
        <v>-0.121448492243333</v>
      </c>
      <c r="U21" s="406">
        <v>-8.7895447980245095E-2</v>
      </c>
      <c r="V21" s="393">
        <v>19485</v>
      </c>
      <c r="W21" s="393">
        <v>21554.5</v>
      </c>
      <c r="X21" s="393">
        <v>41039.5</v>
      </c>
      <c r="Y21" s="353"/>
    </row>
    <row r="22" spans="1:25" s="73" customFormat="1" x14ac:dyDescent="0.3">
      <c r="A22" s="355"/>
      <c r="B22" s="355"/>
      <c r="C22" s="368" t="s">
        <v>124</v>
      </c>
      <c r="D22" s="385">
        <v>48589</v>
      </c>
      <c r="E22" s="393">
        <v>76912</v>
      </c>
      <c r="F22" s="393">
        <v>125501</v>
      </c>
      <c r="G22" s="393">
        <v>49805</v>
      </c>
      <c r="H22" s="393">
        <v>75597</v>
      </c>
      <c r="I22" s="393">
        <v>125402</v>
      </c>
      <c r="J22" s="393">
        <v>-1216</v>
      </c>
      <c r="K22" s="393">
        <v>1315</v>
      </c>
      <c r="L22" s="393">
        <v>99</v>
      </c>
      <c r="M22" s="393">
        <v>-1216</v>
      </c>
      <c r="N22" s="393">
        <v>1315</v>
      </c>
      <c r="O22" s="393">
        <v>99</v>
      </c>
      <c r="P22" s="406">
        <v>-2.4415219355486399E-2</v>
      </c>
      <c r="Q22" s="406">
        <v>1.73948701668056E-2</v>
      </c>
      <c r="R22" s="406">
        <v>7.8946109312451199E-4</v>
      </c>
      <c r="S22" s="406">
        <v>-2.4415219355486399E-2</v>
      </c>
      <c r="T22" s="406">
        <v>1.73948701668056E-2</v>
      </c>
      <c r="U22" s="406">
        <v>7.8946109312451199E-4</v>
      </c>
      <c r="V22" s="393">
        <v>49197</v>
      </c>
      <c r="W22" s="393">
        <v>76254.5</v>
      </c>
      <c r="X22" s="393">
        <v>125451.5</v>
      </c>
      <c r="Y22" s="353"/>
    </row>
    <row r="23" spans="1:25" s="73" customFormat="1" x14ac:dyDescent="0.3">
      <c r="A23" s="355"/>
      <c r="B23" s="355"/>
      <c r="C23" s="368" t="s">
        <v>125</v>
      </c>
      <c r="D23" s="386">
        <v>67581</v>
      </c>
      <c r="E23" s="394">
        <v>97073</v>
      </c>
      <c r="F23" s="394">
        <v>164654</v>
      </c>
      <c r="G23" s="394">
        <v>69783</v>
      </c>
      <c r="H23" s="394">
        <v>98545</v>
      </c>
      <c r="I23" s="394">
        <v>168328</v>
      </c>
      <c r="J23" s="394">
        <v>-2202</v>
      </c>
      <c r="K23" s="394">
        <v>-1472</v>
      </c>
      <c r="L23" s="394">
        <v>-3674</v>
      </c>
      <c r="M23" s="394">
        <v>-2202</v>
      </c>
      <c r="N23" s="394">
        <v>-1472</v>
      </c>
      <c r="O23" s="394">
        <v>-3674</v>
      </c>
      <c r="P23" s="407">
        <v>-3.1554963243196801E-2</v>
      </c>
      <c r="Q23" s="407">
        <v>-1.49373382718555E-2</v>
      </c>
      <c r="R23" s="407">
        <v>-2.18264341048429E-2</v>
      </c>
      <c r="S23" s="407">
        <v>-3.1554963243196801E-2</v>
      </c>
      <c r="T23" s="407">
        <v>-1.49373382718555E-2</v>
      </c>
      <c r="U23" s="407">
        <v>-2.18264341048429E-2</v>
      </c>
      <c r="V23" s="394">
        <v>68682</v>
      </c>
      <c r="W23" s="394">
        <v>97809</v>
      </c>
      <c r="X23" s="394">
        <v>166491</v>
      </c>
      <c r="Y23" s="353"/>
    </row>
    <row r="24" spans="1:25" s="73" customFormat="1" x14ac:dyDescent="0.3">
      <c r="A24" s="366" t="s">
        <v>129</v>
      </c>
      <c r="B24" s="366" t="s">
        <v>122</v>
      </c>
      <c r="C24" s="374" t="s">
        <v>123</v>
      </c>
      <c r="D24" s="383">
        <v>16764</v>
      </c>
      <c r="E24" s="391">
        <v>25814</v>
      </c>
      <c r="F24" s="397">
        <v>42578</v>
      </c>
      <c r="G24" s="400">
        <v>17522</v>
      </c>
      <c r="H24" s="391">
        <v>27809</v>
      </c>
      <c r="I24" s="397">
        <v>45331</v>
      </c>
      <c r="J24" s="400">
        <v>-758</v>
      </c>
      <c r="K24" s="391">
        <v>-1995</v>
      </c>
      <c r="L24" s="397">
        <v>-2753</v>
      </c>
      <c r="M24" s="400">
        <v>-758</v>
      </c>
      <c r="N24" s="391">
        <v>-1995</v>
      </c>
      <c r="O24" s="397">
        <v>-2753</v>
      </c>
      <c r="P24" s="404">
        <v>-4.3259901837689803E-2</v>
      </c>
      <c r="Q24" s="411">
        <v>-7.1739364953791906E-2</v>
      </c>
      <c r="R24" s="413">
        <v>-6.0731067040215303E-2</v>
      </c>
      <c r="S24" s="404">
        <v>-4.3259901837689803E-2</v>
      </c>
      <c r="T24" s="411">
        <v>-7.1739364953791906E-2</v>
      </c>
      <c r="U24" s="413">
        <v>-6.0731067040215303E-2</v>
      </c>
      <c r="V24" s="415">
        <v>17143</v>
      </c>
      <c r="W24" s="415">
        <v>26811.5</v>
      </c>
      <c r="X24" s="415">
        <v>43954.5</v>
      </c>
      <c r="Y24" s="353"/>
    </row>
    <row r="25" spans="1:25" s="73" customFormat="1" x14ac:dyDescent="0.3">
      <c r="A25" s="355"/>
      <c r="B25" s="355"/>
      <c r="C25" s="375" t="s">
        <v>124</v>
      </c>
      <c r="D25" s="381">
        <v>25604</v>
      </c>
      <c r="E25" s="389">
        <v>40078</v>
      </c>
      <c r="F25" s="397">
        <v>65682</v>
      </c>
      <c r="G25" s="399">
        <v>26121</v>
      </c>
      <c r="H25" s="389">
        <v>39253</v>
      </c>
      <c r="I25" s="397">
        <v>65374</v>
      </c>
      <c r="J25" s="399">
        <v>-517</v>
      </c>
      <c r="K25" s="389">
        <v>825</v>
      </c>
      <c r="L25" s="397">
        <v>308</v>
      </c>
      <c r="M25" s="399">
        <v>-517</v>
      </c>
      <c r="N25" s="389">
        <v>825</v>
      </c>
      <c r="O25" s="397">
        <v>308</v>
      </c>
      <c r="P25" s="402">
        <v>-1.9792504115462701E-2</v>
      </c>
      <c r="Q25" s="410">
        <v>2.1017501846992599E-2</v>
      </c>
      <c r="R25" s="413">
        <v>4.71135313733288E-3</v>
      </c>
      <c r="S25" s="402">
        <v>-1.9792504115462701E-2</v>
      </c>
      <c r="T25" s="410">
        <v>2.1017501846992599E-2</v>
      </c>
      <c r="U25" s="413">
        <v>4.71135313733288E-3</v>
      </c>
      <c r="V25" s="415">
        <v>25862.5</v>
      </c>
      <c r="W25" s="415">
        <v>39665.5</v>
      </c>
      <c r="X25" s="415">
        <v>65528</v>
      </c>
      <c r="Y25" s="353"/>
    </row>
    <row r="26" spans="1:25" s="73" customFormat="1" x14ac:dyDescent="0.3">
      <c r="A26" s="355"/>
      <c r="B26" s="355"/>
      <c r="C26" s="368" t="s">
        <v>125</v>
      </c>
      <c r="D26" s="382">
        <v>42368</v>
      </c>
      <c r="E26" s="390">
        <v>65892</v>
      </c>
      <c r="F26" s="390">
        <v>108260</v>
      </c>
      <c r="G26" s="390">
        <v>43643</v>
      </c>
      <c r="H26" s="390">
        <v>67062</v>
      </c>
      <c r="I26" s="390">
        <v>110705</v>
      </c>
      <c r="J26" s="390">
        <v>-1275</v>
      </c>
      <c r="K26" s="390">
        <v>-1170</v>
      </c>
      <c r="L26" s="390">
        <v>-2445</v>
      </c>
      <c r="M26" s="390">
        <v>-1275</v>
      </c>
      <c r="N26" s="390">
        <v>-1170</v>
      </c>
      <c r="O26" s="390">
        <v>-2445</v>
      </c>
      <c r="P26" s="403">
        <v>-2.92143069908118E-2</v>
      </c>
      <c r="Q26" s="403">
        <v>-1.7446542005905001E-2</v>
      </c>
      <c r="R26" s="403">
        <v>-2.2085723318729999E-2</v>
      </c>
      <c r="S26" s="403">
        <v>-2.92143069908118E-2</v>
      </c>
      <c r="T26" s="403">
        <v>-1.7446542005905001E-2</v>
      </c>
      <c r="U26" s="403">
        <v>-2.2085723318729999E-2</v>
      </c>
      <c r="V26" s="390">
        <v>43005.5</v>
      </c>
      <c r="W26" s="390">
        <v>66477</v>
      </c>
      <c r="X26" s="390">
        <v>109482.5</v>
      </c>
      <c r="Y26" s="353"/>
    </row>
    <row r="27" spans="1:25" x14ac:dyDescent="0.3">
      <c r="A27" s="355"/>
      <c r="B27" s="366" t="s">
        <v>126</v>
      </c>
      <c r="C27" s="374" t="s">
        <v>123</v>
      </c>
      <c r="D27" s="383">
        <v>5538</v>
      </c>
      <c r="E27" s="391">
        <v>8079</v>
      </c>
      <c r="F27" s="397">
        <v>13617</v>
      </c>
      <c r="G27" s="400">
        <v>5175</v>
      </c>
      <c r="H27" s="391">
        <v>8129</v>
      </c>
      <c r="I27" s="397">
        <v>13304</v>
      </c>
      <c r="J27" s="400">
        <v>363</v>
      </c>
      <c r="K27" s="391">
        <v>-50</v>
      </c>
      <c r="L27" s="397">
        <v>313</v>
      </c>
      <c r="M27" s="400">
        <v>363</v>
      </c>
      <c r="N27" s="391">
        <v>-50</v>
      </c>
      <c r="O27" s="397">
        <v>313</v>
      </c>
      <c r="P27" s="404">
        <v>7.0144927536231902E-2</v>
      </c>
      <c r="Q27" s="411">
        <v>-6.1508180588018199E-3</v>
      </c>
      <c r="R27" s="413">
        <v>2.3526758869512901E-2</v>
      </c>
      <c r="S27" s="404">
        <v>7.0144927536231902E-2</v>
      </c>
      <c r="T27" s="411">
        <v>-6.1508180588018199E-3</v>
      </c>
      <c r="U27" s="413">
        <v>2.3526758869512901E-2</v>
      </c>
      <c r="V27" s="415">
        <v>5356.5</v>
      </c>
      <c r="W27" s="415">
        <v>8104</v>
      </c>
      <c r="X27" s="415">
        <v>13460.5</v>
      </c>
      <c r="Y27" s="353"/>
    </row>
    <row r="28" spans="1:25" x14ac:dyDescent="0.3">
      <c r="A28" s="355"/>
      <c r="B28" s="364"/>
      <c r="C28" s="375" t="s">
        <v>124</v>
      </c>
      <c r="D28" s="381">
        <v>8328</v>
      </c>
      <c r="E28" s="389">
        <v>19058</v>
      </c>
      <c r="F28" s="397">
        <v>27386</v>
      </c>
      <c r="G28" s="399">
        <v>8171</v>
      </c>
      <c r="H28" s="389">
        <v>18227</v>
      </c>
      <c r="I28" s="397">
        <v>26398</v>
      </c>
      <c r="J28" s="399">
        <v>157</v>
      </c>
      <c r="K28" s="389">
        <v>831</v>
      </c>
      <c r="L28" s="397">
        <v>988</v>
      </c>
      <c r="M28" s="399">
        <v>157</v>
      </c>
      <c r="N28" s="389">
        <v>831</v>
      </c>
      <c r="O28" s="397">
        <v>988</v>
      </c>
      <c r="P28" s="402">
        <v>1.9214294456002898E-2</v>
      </c>
      <c r="Q28" s="410">
        <v>4.5591704614034098E-2</v>
      </c>
      <c r="R28" s="413">
        <v>3.7427077808924902E-2</v>
      </c>
      <c r="S28" s="402">
        <v>1.9214294456002898E-2</v>
      </c>
      <c r="T28" s="410">
        <v>4.5591704614034098E-2</v>
      </c>
      <c r="U28" s="413">
        <v>3.7427077808924902E-2</v>
      </c>
      <c r="V28" s="415">
        <v>8249.5</v>
      </c>
      <c r="W28" s="415">
        <v>18642.5</v>
      </c>
      <c r="X28" s="415">
        <v>26892</v>
      </c>
      <c r="Y28" s="353"/>
    </row>
    <row r="29" spans="1:25" x14ac:dyDescent="0.3">
      <c r="A29" s="355"/>
      <c r="B29" s="355"/>
      <c r="C29" s="368" t="s">
        <v>125</v>
      </c>
      <c r="D29" s="384">
        <v>13866</v>
      </c>
      <c r="E29" s="392">
        <v>27137</v>
      </c>
      <c r="F29" s="392">
        <v>41003</v>
      </c>
      <c r="G29" s="392">
        <v>13346</v>
      </c>
      <c r="H29" s="392">
        <v>26356</v>
      </c>
      <c r="I29" s="392">
        <v>39702</v>
      </c>
      <c r="J29" s="392">
        <v>520</v>
      </c>
      <c r="K29" s="392">
        <v>781</v>
      </c>
      <c r="L29" s="392">
        <v>1301</v>
      </c>
      <c r="M29" s="392">
        <v>520</v>
      </c>
      <c r="N29" s="392">
        <v>781</v>
      </c>
      <c r="O29" s="392">
        <v>1301</v>
      </c>
      <c r="P29" s="405">
        <v>3.8962985164094098E-2</v>
      </c>
      <c r="Q29" s="405">
        <v>2.96327212020033E-2</v>
      </c>
      <c r="R29" s="405">
        <v>3.2769130018638903E-2</v>
      </c>
      <c r="S29" s="405">
        <v>3.8962985164094098E-2</v>
      </c>
      <c r="T29" s="405">
        <v>2.96327212020033E-2</v>
      </c>
      <c r="U29" s="405">
        <v>3.2769130018638903E-2</v>
      </c>
      <c r="V29" s="392">
        <v>13606</v>
      </c>
      <c r="W29" s="392">
        <v>26746.5</v>
      </c>
      <c r="X29" s="392">
        <v>40352.5</v>
      </c>
      <c r="Y29" s="353"/>
    </row>
    <row r="30" spans="1:25" x14ac:dyDescent="0.3">
      <c r="A30" s="355"/>
      <c r="B30" s="367" t="s">
        <v>127</v>
      </c>
      <c r="C30" s="377" t="s">
        <v>123</v>
      </c>
      <c r="D30" s="385">
        <v>22302</v>
      </c>
      <c r="E30" s="393">
        <v>33893</v>
      </c>
      <c r="F30" s="393">
        <v>56195</v>
      </c>
      <c r="G30" s="393">
        <v>22697</v>
      </c>
      <c r="H30" s="393">
        <v>35938</v>
      </c>
      <c r="I30" s="393">
        <v>58635</v>
      </c>
      <c r="J30" s="393">
        <v>-395</v>
      </c>
      <c r="K30" s="393">
        <v>-2045</v>
      </c>
      <c r="L30" s="393">
        <v>-2440</v>
      </c>
      <c r="M30" s="393">
        <v>-395</v>
      </c>
      <c r="N30" s="393">
        <v>-2045</v>
      </c>
      <c r="O30" s="393">
        <v>-2440</v>
      </c>
      <c r="P30" s="406">
        <v>-1.7403181037141498E-2</v>
      </c>
      <c r="Q30" s="406">
        <v>-5.6903556124436497E-2</v>
      </c>
      <c r="R30" s="406">
        <v>-4.1613370853585699E-2</v>
      </c>
      <c r="S30" s="406">
        <v>-1.7403181037141498E-2</v>
      </c>
      <c r="T30" s="406">
        <v>-5.6903556124436497E-2</v>
      </c>
      <c r="U30" s="406">
        <v>-4.1613370853585699E-2</v>
      </c>
      <c r="V30" s="393">
        <v>22499.5</v>
      </c>
      <c r="W30" s="393">
        <v>34915.5</v>
      </c>
      <c r="X30" s="393">
        <v>57415</v>
      </c>
      <c r="Y30" s="353"/>
    </row>
    <row r="31" spans="1:25" x14ac:dyDescent="0.3">
      <c r="A31" s="363"/>
      <c r="B31" s="363"/>
      <c r="C31" s="368" t="s">
        <v>124</v>
      </c>
      <c r="D31" s="385">
        <v>33932</v>
      </c>
      <c r="E31" s="393">
        <v>59136</v>
      </c>
      <c r="F31" s="393">
        <v>93068</v>
      </c>
      <c r="G31" s="393">
        <v>34292</v>
      </c>
      <c r="H31" s="393">
        <v>57480</v>
      </c>
      <c r="I31" s="393">
        <v>91772</v>
      </c>
      <c r="J31" s="393">
        <v>-360</v>
      </c>
      <c r="K31" s="393">
        <v>1656</v>
      </c>
      <c r="L31" s="393">
        <v>1296</v>
      </c>
      <c r="M31" s="393">
        <v>-360</v>
      </c>
      <c r="N31" s="393">
        <v>1656</v>
      </c>
      <c r="O31" s="393">
        <v>1296</v>
      </c>
      <c r="P31" s="406">
        <v>-1.0498075352852E-2</v>
      </c>
      <c r="Q31" s="406">
        <v>2.88100208768267E-2</v>
      </c>
      <c r="R31" s="406">
        <v>1.4121954408752101E-2</v>
      </c>
      <c r="S31" s="406">
        <v>-1.0498075352852E-2</v>
      </c>
      <c r="T31" s="406">
        <v>2.88100208768267E-2</v>
      </c>
      <c r="U31" s="406">
        <v>1.4121954408752101E-2</v>
      </c>
      <c r="V31" s="393">
        <v>34112</v>
      </c>
      <c r="W31" s="393">
        <v>58308</v>
      </c>
      <c r="X31" s="393">
        <v>92420</v>
      </c>
      <c r="Y31" s="353"/>
    </row>
    <row r="32" spans="1:25" x14ac:dyDescent="0.3">
      <c r="A32" s="355"/>
      <c r="B32" s="355"/>
      <c r="C32" s="368" t="s">
        <v>125</v>
      </c>
      <c r="D32" s="386">
        <v>56234</v>
      </c>
      <c r="E32" s="394">
        <v>93029</v>
      </c>
      <c r="F32" s="394">
        <v>149263</v>
      </c>
      <c r="G32" s="394">
        <v>56989</v>
      </c>
      <c r="H32" s="394">
        <v>93418</v>
      </c>
      <c r="I32" s="394">
        <v>150407</v>
      </c>
      <c r="J32" s="394">
        <v>-755</v>
      </c>
      <c r="K32" s="394">
        <v>-389</v>
      </c>
      <c r="L32" s="394">
        <v>-1144</v>
      </c>
      <c r="M32" s="394">
        <v>-755</v>
      </c>
      <c r="N32" s="394">
        <v>-389</v>
      </c>
      <c r="O32" s="394">
        <v>-1144</v>
      </c>
      <c r="P32" s="407">
        <v>-1.3248170699608699E-2</v>
      </c>
      <c r="Q32" s="407">
        <v>-4.1640797276756101E-3</v>
      </c>
      <c r="R32" s="407">
        <v>-7.6060289747152702E-3</v>
      </c>
      <c r="S32" s="407">
        <v>-1.3248170699608699E-2</v>
      </c>
      <c r="T32" s="407">
        <v>-4.1640797276756101E-3</v>
      </c>
      <c r="U32" s="407">
        <v>-7.6060289747152702E-3</v>
      </c>
      <c r="V32" s="394">
        <v>56611.5</v>
      </c>
      <c r="W32" s="394">
        <v>93223.5</v>
      </c>
      <c r="X32" s="394">
        <v>149835</v>
      </c>
      <c r="Y32" s="353"/>
    </row>
    <row r="33" spans="1:25" x14ac:dyDescent="0.3">
      <c r="A33" s="371" t="s">
        <v>130</v>
      </c>
      <c r="B33" s="371" t="s">
        <v>122</v>
      </c>
      <c r="C33" s="378" t="s">
        <v>123</v>
      </c>
      <c r="D33" s="387">
        <v>28709</v>
      </c>
      <c r="E33" s="395">
        <v>39821</v>
      </c>
      <c r="F33" s="395">
        <v>68530</v>
      </c>
      <c r="G33" s="395">
        <v>30775</v>
      </c>
      <c r="H33" s="395">
        <v>43874</v>
      </c>
      <c r="I33" s="395">
        <v>74649</v>
      </c>
      <c r="J33" s="395">
        <v>-2066</v>
      </c>
      <c r="K33" s="395">
        <v>-4053</v>
      </c>
      <c r="L33" s="395">
        <v>-6119</v>
      </c>
      <c r="M33" s="395">
        <v>-2066</v>
      </c>
      <c r="N33" s="395">
        <v>-4053</v>
      </c>
      <c r="O33" s="395">
        <v>-6119</v>
      </c>
      <c r="P33" s="408">
        <v>-6.7132412672623903E-2</v>
      </c>
      <c r="Q33" s="408">
        <v>-9.2378173861512494E-2</v>
      </c>
      <c r="R33" s="408">
        <v>-8.1970287612694107E-2</v>
      </c>
      <c r="S33" s="408">
        <v>-6.7132412672623903E-2</v>
      </c>
      <c r="T33" s="408">
        <v>-9.2378173861512494E-2</v>
      </c>
      <c r="U33" s="408">
        <v>-8.1970287612694107E-2</v>
      </c>
      <c r="V33" s="395">
        <v>29742</v>
      </c>
      <c r="W33" s="395">
        <v>41847.5</v>
      </c>
      <c r="X33" s="415">
        <v>71589.5</v>
      </c>
      <c r="Y33" s="353"/>
    </row>
    <row r="34" spans="1:25" x14ac:dyDescent="0.3">
      <c r="A34" s="355"/>
      <c r="B34" s="363"/>
      <c r="C34" s="379" t="s">
        <v>124</v>
      </c>
      <c r="D34" s="387">
        <v>63960</v>
      </c>
      <c r="E34" s="395">
        <v>99101</v>
      </c>
      <c r="F34" s="395">
        <v>163061</v>
      </c>
      <c r="G34" s="395">
        <v>65365</v>
      </c>
      <c r="H34" s="395">
        <v>98078</v>
      </c>
      <c r="I34" s="395">
        <v>163443</v>
      </c>
      <c r="J34" s="395">
        <v>-1405</v>
      </c>
      <c r="K34" s="395">
        <v>1023</v>
      </c>
      <c r="L34" s="395">
        <v>-382</v>
      </c>
      <c r="M34" s="395">
        <v>-1405</v>
      </c>
      <c r="N34" s="395">
        <v>1023</v>
      </c>
      <c r="O34" s="395">
        <v>-382</v>
      </c>
      <c r="P34" s="408">
        <v>-2.1494683699227399E-2</v>
      </c>
      <c r="Q34" s="408">
        <v>1.04304737046025E-2</v>
      </c>
      <c r="R34" s="408">
        <v>-2.3372062431551099E-3</v>
      </c>
      <c r="S34" s="408">
        <v>-2.1494683699227399E-2</v>
      </c>
      <c r="T34" s="408">
        <v>1.04304737046025E-2</v>
      </c>
      <c r="U34" s="408">
        <v>-2.3372062431551099E-3</v>
      </c>
      <c r="V34" s="395">
        <v>64662.5</v>
      </c>
      <c r="W34" s="395">
        <v>98589.5</v>
      </c>
      <c r="X34" s="415">
        <v>163252</v>
      </c>
      <c r="Y34" s="353"/>
    </row>
    <row r="35" spans="1:25" x14ac:dyDescent="0.3">
      <c r="A35" s="355"/>
      <c r="B35" s="355"/>
      <c r="C35" s="379" t="s">
        <v>125</v>
      </c>
      <c r="D35" s="387">
        <v>92669</v>
      </c>
      <c r="E35" s="395">
        <v>138922</v>
      </c>
      <c r="F35" s="395">
        <v>231591</v>
      </c>
      <c r="G35" s="395">
        <v>96140</v>
      </c>
      <c r="H35" s="395">
        <v>141952</v>
      </c>
      <c r="I35" s="395">
        <v>238092</v>
      </c>
      <c r="J35" s="395">
        <v>-3471</v>
      </c>
      <c r="K35" s="395">
        <v>-3030</v>
      </c>
      <c r="L35" s="395">
        <v>-6501</v>
      </c>
      <c r="M35" s="395">
        <v>-3471</v>
      </c>
      <c r="N35" s="395">
        <v>-3030</v>
      </c>
      <c r="O35" s="395">
        <v>-6501</v>
      </c>
      <c r="P35" s="408">
        <v>-3.6103598918244197E-2</v>
      </c>
      <c r="Q35" s="408">
        <v>-2.1345243462578899E-2</v>
      </c>
      <c r="R35" s="408">
        <v>-2.7304571342170299E-2</v>
      </c>
      <c r="S35" s="408">
        <v>-3.6103598918244197E-2</v>
      </c>
      <c r="T35" s="408">
        <v>-2.1345243462578899E-2</v>
      </c>
      <c r="U35" s="408">
        <v>-2.7304571342170299E-2</v>
      </c>
      <c r="V35" s="395">
        <v>94404.5</v>
      </c>
      <c r="W35" s="395">
        <v>140437</v>
      </c>
      <c r="X35" s="415">
        <v>234841.5</v>
      </c>
      <c r="Y35" s="353"/>
    </row>
    <row r="36" spans="1:25" x14ac:dyDescent="0.3">
      <c r="A36" s="355"/>
      <c r="B36" s="371" t="s">
        <v>126</v>
      </c>
      <c r="C36" s="378" t="s">
        <v>123</v>
      </c>
      <c r="D36" s="387">
        <v>14316</v>
      </c>
      <c r="E36" s="395">
        <v>16648</v>
      </c>
      <c r="F36" s="395">
        <v>30964</v>
      </c>
      <c r="G36" s="395">
        <v>13899</v>
      </c>
      <c r="H36" s="395">
        <v>18145</v>
      </c>
      <c r="I36" s="395">
        <v>32044</v>
      </c>
      <c r="J36" s="395">
        <v>417</v>
      </c>
      <c r="K36" s="395">
        <v>-1497</v>
      </c>
      <c r="L36" s="395">
        <v>-1080</v>
      </c>
      <c r="M36" s="395">
        <v>417</v>
      </c>
      <c r="N36" s="395">
        <v>-1497</v>
      </c>
      <c r="O36" s="395">
        <v>-1080</v>
      </c>
      <c r="P36" s="408">
        <v>3.0002158428663901E-2</v>
      </c>
      <c r="Q36" s="408">
        <v>-8.2502066685037206E-2</v>
      </c>
      <c r="R36" s="408">
        <v>-3.3703657470977401E-2</v>
      </c>
      <c r="S36" s="408">
        <v>3.0002158428663901E-2</v>
      </c>
      <c r="T36" s="408">
        <v>-8.2502066685037206E-2</v>
      </c>
      <c r="U36" s="408">
        <v>-3.3703657470977401E-2</v>
      </c>
      <c r="V36" s="395">
        <v>14107.5</v>
      </c>
      <c r="W36" s="395">
        <v>17396.5</v>
      </c>
      <c r="X36" s="415">
        <v>31504</v>
      </c>
      <c r="Y36" s="353"/>
    </row>
    <row r="37" spans="1:25" x14ac:dyDescent="0.3">
      <c r="A37" s="355"/>
      <c r="B37" s="364"/>
      <c r="C37" s="379" t="s">
        <v>124</v>
      </c>
      <c r="D37" s="387">
        <v>29736</v>
      </c>
      <c r="E37" s="395">
        <v>57504</v>
      </c>
      <c r="F37" s="395">
        <v>87240</v>
      </c>
      <c r="G37" s="395">
        <v>30067</v>
      </c>
      <c r="H37" s="395">
        <v>55434</v>
      </c>
      <c r="I37" s="395">
        <v>85501</v>
      </c>
      <c r="J37" s="395">
        <v>-331</v>
      </c>
      <c r="K37" s="395">
        <v>2070</v>
      </c>
      <c r="L37" s="395">
        <v>1739</v>
      </c>
      <c r="M37" s="395">
        <v>-331</v>
      </c>
      <c r="N37" s="395">
        <v>2070</v>
      </c>
      <c r="O37" s="395">
        <v>1739</v>
      </c>
      <c r="P37" s="408">
        <v>-1.10087471314065E-2</v>
      </c>
      <c r="Q37" s="408">
        <v>3.7341703647580902E-2</v>
      </c>
      <c r="R37" s="408">
        <v>2.0338943404170699E-2</v>
      </c>
      <c r="S37" s="408">
        <v>-1.10087471314065E-2</v>
      </c>
      <c r="T37" s="408">
        <v>3.7341703647580902E-2</v>
      </c>
      <c r="U37" s="408">
        <v>2.0338943404170699E-2</v>
      </c>
      <c r="V37" s="395">
        <v>29901.5</v>
      </c>
      <c r="W37" s="395">
        <v>56469</v>
      </c>
      <c r="X37" s="415">
        <v>86370.5</v>
      </c>
      <c r="Y37" s="353"/>
    </row>
    <row r="38" spans="1:25" x14ac:dyDescent="0.3">
      <c r="A38" s="355"/>
      <c r="B38" s="355"/>
      <c r="C38" s="379" t="s">
        <v>125</v>
      </c>
      <c r="D38" s="387">
        <v>44052</v>
      </c>
      <c r="E38" s="395">
        <v>74152</v>
      </c>
      <c r="F38" s="395">
        <v>118204</v>
      </c>
      <c r="G38" s="395">
        <v>43966</v>
      </c>
      <c r="H38" s="395">
        <v>73579</v>
      </c>
      <c r="I38" s="395">
        <v>117545</v>
      </c>
      <c r="J38" s="395">
        <v>86</v>
      </c>
      <c r="K38" s="395">
        <v>573</v>
      </c>
      <c r="L38" s="395">
        <v>659</v>
      </c>
      <c r="M38" s="395">
        <v>86</v>
      </c>
      <c r="N38" s="395">
        <v>573</v>
      </c>
      <c r="O38" s="395">
        <v>659</v>
      </c>
      <c r="P38" s="408">
        <v>1.9560569531001199E-3</v>
      </c>
      <c r="Q38" s="408">
        <v>7.78754807757648E-3</v>
      </c>
      <c r="R38" s="408">
        <v>5.6063635203539098E-3</v>
      </c>
      <c r="S38" s="408">
        <v>1.9560569531001199E-3</v>
      </c>
      <c r="T38" s="408">
        <v>7.78754807757648E-3</v>
      </c>
      <c r="U38" s="408">
        <v>5.6063635203539098E-3</v>
      </c>
      <c r="V38" s="395">
        <v>44009</v>
      </c>
      <c r="W38" s="395">
        <v>73865.5</v>
      </c>
      <c r="X38" s="415">
        <v>117874.5</v>
      </c>
      <c r="Y38" s="353"/>
    </row>
    <row r="39" spans="1:25" x14ac:dyDescent="0.3">
      <c r="A39" s="355"/>
      <c r="B39" s="371" t="s">
        <v>127</v>
      </c>
      <c r="C39" s="378" t="s">
        <v>123</v>
      </c>
      <c r="D39" s="387">
        <v>43025</v>
      </c>
      <c r="E39" s="395">
        <v>56469</v>
      </c>
      <c r="F39" s="395">
        <v>99494</v>
      </c>
      <c r="G39" s="395">
        <v>44674</v>
      </c>
      <c r="H39" s="395">
        <v>62019</v>
      </c>
      <c r="I39" s="395">
        <v>106693</v>
      </c>
      <c r="J39" s="395">
        <v>-1649</v>
      </c>
      <c r="K39" s="395">
        <v>-5550</v>
      </c>
      <c r="L39" s="395">
        <v>-7199</v>
      </c>
      <c r="M39" s="395">
        <v>-1649</v>
      </c>
      <c r="N39" s="395">
        <v>-5550</v>
      </c>
      <c r="O39" s="395">
        <v>-7199</v>
      </c>
      <c r="P39" s="408">
        <v>-3.6911850293235397E-2</v>
      </c>
      <c r="Q39" s="408">
        <v>-8.9488705074251398E-2</v>
      </c>
      <c r="R39" s="408">
        <v>-6.74739673643069E-2</v>
      </c>
      <c r="S39" s="408">
        <v>-3.6911850293235397E-2</v>
      </c>
      <c r="T39" s="408">
        <v>-8.9488705074251398E-2</v>
      </c>
      <c r="U39" s="408">
        <v>-6.74739673643069E-2</v>
      </c>
      <c r="V39" s="395">
        <v>43849.5</v>
      </c>
      <c r="W39" s="395">
        <v>59244</v>
      </c>
      <c r="X39" s="415">
        <v>103093.5</v>
      </c>
      <c r="Y39" s="353"/>
    </row>
    <row r="40" spans="1:25" x14ac:dyDescent="0.3">
      <c r="A40" s="363"/>
      <c r="B40" s="363"/>
      <c r="C40" s="370" t="s">
        <v>124</v>
      </c>
      <c r="D40" s="387">
        <v>93696</v>
      </c>
      <c r="E40" s="395">
        <v>156605</v>
      </c>
      <c r="F40" s="395">
        <v>250301</v>
      </c>
      <c r="G40" s="395">
        <v>95432</v>
      </c>
      <c r="H40" s="395">
        <v>153512</v>
      </c>
      <c r="I40" s="395">
        <v>248944</v>
      </c>
      <c r="J40" s="395">
        <v>-1736</v>
      </c>
      <c r="K40" s="395">
        <v>3093</v>
      </c>
      <c r="L40" s="395">
        <v>1357</v>
      </c>
      <c r="M40" s="395">
        <v>-1736</v>
      </c>
      <c r="N40" s="395">
        <v>3093</v>
      </c>
      <c r="O40" s="395">
        <v>1357</v>
      </c>
      <c r="P40" s="408">
        <v>-1.8190963198927001E-2</v>
      </c>
      <c r="Q40" s="408">
        <v>2.0148262025118598E-2</v>
      </c>
      <c r="R40" s="408">
        <v>5.4510251301497503E-3</v>
      </c>
      <c r="S40" s="408">
        <v>-1.8190963198927001E-2</v>
      </c>
      <c r="T40" s="408">
        <v>2.0148262025118598E-2</v>
      </c>
      <c r="U40" s="408">
        <v>5.4510251301497503E-3</v>
      </c>
      <c r="V40" s="395">
        <v>94564</v>
      </c>
      <c r="W40" s="395">
        <v>155058.5</v>
      </c>
      <c r="X40" s="415">
        <v>249622.5</v>
      </c>
      <c r="Y40" s="353"/>
    </row>
    <row r="41" spans="1:25" x14ac:dyDescent="0.3">
      <c r="A41" s="355"/>
      <c r="B41" s="355"/>
      <c r="C41" s="370" t="s">
        <v>125</v>
      </c>
      <c r="D41" s="387">
        <v>136721</v>
      </c>
      <c r="E41" s="395">
        <v>213074</v>
      </c>
      <c r="F41" s="395">
        <v>349795</v>
      </c>
      <c r="G41" s="395">
        <v>140106</v>
      </c>
      <c r="H41" s="395">
        <v>215531</v>
      </c>
      <c r="I41" s="395">
        <v>355637</v>
      </c>
      <c r="J41" s="395">
        <v>-3385</v>
      </c>
      <c r="K41" s="395">
        <v>-2457</v>
      </c>
      <c r="L41" s="395">
        <v>-5842</v>
      </c>
      <c r="M41" s="395">
        <v>-3385</v>
      </c>
      <c r="N41" s="395">
        <v>-2457</v>
      </c>
      <c r="O41" s="395">
        <v>-5842</v>
      </c>
      <c r="P41" s="408">
        <v>-2.4160278646167901E-2</v>
      </c>
      <c r="Q41" s="408">
        <v>-1.1399752239817E-2</v>
      </c>
      <c r="R41" s="408">
        <v>-1.6426862221872299E-2</v>
      </c>
      <c r="S41" s="408">
        <v>-2.4160278646167901E-2</v>
      </c>
      <c r="T41" s="408">
        <v>-1.1399752239817E-2</v>
      </c>
      <c r="U41" s="408">
        <v>-1.6426862221872299E-2</v>
      </c>
      <c r="V41" s="395">
        <v>138413.5</v>
      </c>
      <c r="W41" s="395">
        <v>214302.5</v>
      </c>
      <c r="X41" s="415">
        <v>352716</v>
      </c>
      <c r="Y41" s="353"/>
    </row>
    <row r="42" spans="1:25" x14ac:dyDescent="0.3">
      <c r="A42" s="355"/>
      <c r="B42" s="355"/>
      <c r="C42" s="356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60"/>
      <c r="Q42" s="360"/>
      <c r="R42" s="360"/>
      <c r="S42" s="360"/>
      <c r="T42" s="360"/>
      <c r="U42" s="360"/>
      <c r="V42" s="358"/>
      <c r="W42" s="358"/>
      <c r="X42" s="358"/>
      <c r="Y42" s="353"/>
    </row>
    <row r="43" spans="1:25" x14ac:dyDescent="0.3">
      <c r="A43" s="355"/>
      <c r="B43" s="354"/>
      <c r="C43" s="354"/>
      <c r="D43" s="357"/>
      <c r="E43" s="357"/>
      <c r="F43" s="358"/>
      <c r="G43" s="357"/>
      <c r="H43" s="357"/>
      <c r="I43" s="358"/>
      <c r="J43" s="357"/>
      <c r="K43" s="357"/>
      <c r="L43" s="358"/>
      <c r="M43" s="357"/>
      <c r="N43" s="357"/>
      <c r="O43" s="358"/>
      <c r="P43" s="359"/>
      <c r="Q43" s="359"/>
      <c r="R43" s="360"/>
      <c r="S43" s="359"/>
      <c r="T43" s="359"/>
      <c r="U43" s="360"/>
      <c r="V43" s="361"/>
      <c r="W43" s="361"/>
      <c r="X43" s="361"/>
      <c r="Y43" s="353"/>
    </row>
    <row r="44" spans="1:25" x14ac:dyDescent="0.3">
      <c r="A44" s="353"/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</row>
    <row r="47" spans="1:25" x14ac:dyDescent="0.3">
      <c r="A47" s="105" t="s">
        <v>33</v>
      </c>
    </row>
    <row r="48" spans="1:25" x14ac:dyDescent="0.3">
      <c r="A48" s="106" t="s">
        <v>103</v>
      </c>
      <c r="B48" s="107" t="s">
        <v>112</v>
      </c>
      <c r="C48" s="110" t="s">
        <v>113</v>
      </c>
      <c r="D48" s="109" t="s">
        <v>106</v>
      </c>
      <c r="E48" s="110" t="s">
        <v>107</v>
      </c>
      <c r="F48" s="111" t="s">
        <v>108</v>
      </c>
    </row>
    <row r="49" spans="1:19" x14ac:dyDescent="0.3">
      <c r="B49" s="107" t="s">
        <v>145</v>
      </c>
      <c r="C49" s="109" t="s">
        <v>146</v>
      </c>
      <c r="D49" s="75"/>
      <c r="E49" s="75"/>
      <c r="F49" s="75"/>
    </row>
    <row r="50" spans="1:19" x14ac:dyDescent="0.3">
      <c r="A50" s="108" t="s">
        <v>9</v>
      </c>
      <c r="B50" s="114">
        <v>40361</v>
      </c>
      <c r="C50" s="117">
        <v>40222</v>
      </c>
      <c r="D50" s="117">
        <v>139</v>
      </c>
      <c r="E50" s="120">
        <v>3.45582019790165E-3</v>
      </c>
      <c r="F50" s="123">
        <v>40291.5</v>
      </c>
    </row>
    <row r="51" spans="1:19" x14ac:dyDescent="0.3">
      <c r="A51" s="113" t="s">
        <v>19</v>
      </c>
      <c r="B51" s="115">
        <v>70505</v>
      </c>
      <c r="C51" s="118">
        <v>69513</v>
      </c>
      <c r="D51" s="118">
        <v>992</v>
      </c>
      <c r="E51" s="121">
        <v>1.42707119531598E-2</v>
      </c>
      <c r="F51" s="124">
        <v>70009</v>
      </c>
    </row>
    <row r="52" spans="1:19" x14ac:dyDescent="0.3">
      <c r="A52" s="112" t="s">
        <v>20</v>
      </c>
      <c r="B52" s="116">
        <v>110866</v>
      </c>
      <c r="C52" s="119">
        <v>109735</v>
      </c>
      <c r="D52" s="119">
        <v>1131</v>
      </c>
      <c r="E52" s="122">
        <v>1.03066478334169E-2</v>
      </c>
      <c r="F52" s="124">
        <v>110300.5</v>
      </c>
    </row>
    <row r="53" spans="1:19" x14ac:dyDescent="0.3">
      <c r="A53" s="416"/>
      <c r="B53" s="417"/>
      <c r="C53" s="417"/>
      <c r="D53" s="417"/>
      <c r="E53" s="418"/>
      <c r="F53" s="417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</row>
    <row r="55" spans="1:19" x14ac:dyDescent="0.3">
      <c r="A55" s="105" t="s">
        <v>34</v>
      </c>
    </row>
    <row r="56" spans="1:19" x14ac:dyDescent="0.3">
      <c r="A56" s="125" t="s">
        <v>103</v>
      </c>
      <c r="C56" s="127" t="s">
        <v>112</v>
      </c>
      <c r="D56" s="130" t="s">
        <v>113</v>
      </c>
      <c r="E56" s="129" t="s">
        <v>106</v>
      </c>
      <c r="F56" s="130" t="s">
        <v>107</v>
      </c>
      <c r="G56" s="132" t="s">
        <v>108</v>
      </c>
    </row>
    <row r="57" spans="1:19" x14ac:dyDescent="0.3">
      <c r="C57" s="127" t="s">
        <v>145</v>
      </c>
      <c r="D57" s="129" t="s">
        <v>146</v>
      </c>
      <c r="E57" s="75"/>
      <c r="F57" s="75"/>
      <c r="G57" s="75"/>
    </row>
    <row r="58" spans="1:19" x14ac:dyDescent="0.3">
      <c r="A58" s="128" t="s">
        <v>9</v>
      </c>
      <c r="B58" s="126" t="s">
        <v>114</v>
      </c>
      <c r="C58" s="139">
        <v>66877</v>
      </c>
      <c r="D58" s="144">
        <v>67372</v>
      </c>
      <c r="E58" s="144">
        <v>-495</v>
      </c>
      <c r="F58" s="149">
        <v>-7.3472659264976602E-3</v>
      </c>
      <c r="G58" s="154">
        <v>67124.5</v>
      </c>
    </row>
    <row r="59" spans="1:19" x14ac:dyDescent="0.3">
      <c r="A59" s="75"/>
      <c r="B59" s="130" t="s">
        <v>115</v>
      </c>
      <c r="C59" s="140">
        <v>29540</v>
      </c>
      <c r="D59" s="145">
        <v>31346</v>
      </c>
      <c r="E59" s="145">
        <v>-1806</v>
      </c>
      <c r="F59" s="150">
        <v>-5.7615006699419401E-2</v>
      </c>
      <c r="G59" s="155">
        <v>30443</v>
      </c>
    </row>
    <row r="60" spans="1:19" x14ac:dyDescent="0.3">
      <c r="A60" s="75"/>
      <c r="B60" s="130" t="s">
        <v>116</v>
      </c>
      <c r="C60" s="140">
        <v>21185</v>
      </c>
      <c r="D60" s="145">
        <v>22820</v>
      </c>
      <c r="E60" s="145">
        <v>-1635</v>
      </c>
      <c r="F60" s="150">
        <v>-7.16476774758983E-2</v>
      </c>
      <c r="G60" s="155">
        <v>22002.5</v>
      </c>
    </row>
    <row r="61" spans="1:19" x14ac:dyDescent="0.3">
      <c r="A61" s="75"/>
      <c r="B61" s="130" t="s">
        <v>117</v>
      </c>
      <c r="C61" s="140">
        <v>19119</v>
      </c>
      <c r="D61" s="145">
        <v>18568</v>
      </c>
      <c r="E61" s="145">
        <v>551</v>
      </c>
      <c r="F61" s="150">
        <v>2.96747091770788E-2</v>
      </c>
      <c r="G61" s="155">
        <v>18843.5</v>
      </c>
    </row>
    <row r="62" spans="1:19" x14ac:dyDescent="0.3">
      <c r="A62" s="75"/>
      <c r="B62" s="133" t="s">
        <v>118</v>
      </c>
      <c r="C62" s="140">
        <v>0</v>
      </c>
      <c r="D62" s="145">
        <v>0</v>
      </c>
      <c r="E62" s="145">
        <v>0</v>
      </c>
      <c r="F62" s="138" t="s">
        <v>120</v>
      </c>
      <c r="G62" s="155">
        <v>0</v>
      </c>
    </row>
    <row r="63" spans="1:19" x14ac:dyDescent="0.3">
      <c r="A63" s="75"/>
      <c r="B63" s="134" t="s">
        <v>119</v>
      </c>
      <c r="C63" s="141">
        <v>136721</v>
      </c>
      <c r="D63" s="146">
        <v>140106</v>
      </c>
      <c r="E63" s="146">
        <v>-3385</v>
      </c>
      <c r="F63" s="151">
        <v>-2.4160278646167901E-2</v>
      </c>
      <c r="G63" s="146">
        <v>138413.5</v>
      </c>
    </row>
    <row r="64" spans="1:19" x14ac:dyDescent="0.3">
      <c r="A64" s="128" t="s">
        <v>19</v>
      </c>
      <c r="B64" s="126" t="s">
        <v>114</v>
      </c>
      <c r="C64" s="142">
        <v>127349</v>
      </c>
      <c r="D64" s="147">
        <v>128422</v>
      </c>
      <c r="E64" s="147">
        <v>-1073</v>
      </c>
      <c r="F64" s="152">
        <v>-8.3552662316425507E-3</v>
      </c>
      <c r="G64" s="155">
        <v>127885.5</v>
      </c>
    </row>
    <row r="65" spans="1:19" x14ac:dyDescent="0.3">
      <c r="A65" s="75"/>
      <c r="B65" s="130" t="s">
        <v>115</v>
      </c>
      <c r="C65" s="140">
        <v>31912</v>
      </c>
      <c r="D65" s="145">
        <v>32024</v>
      </c>
      <c r="E65" s="145">
        <v>-112</v>
      </c>
      <c r="F65" s="150">
        <v>-3.4973769672745399E-3</v>
      </c>
      <c r="G65" s="155">
        <v>31968</v>
      </c>
    </row>
    <row r="66" spans="1:19" x14ac:dyDescent="0.3">
      <c r="A66" s="75"/>
      <c r="B66" s="130" t="s">
        <v>116</v>
      </c>
      <c r="C66" s="140">
        <v>23911</v>
      </c>
      <c r="D66" s="145">
        <v>24347</v>
      </c>
      <c r="E66" s="145">
        <v>-436</v>
      </c>
      <c r="F66" s="150">
        <v>-1.79077504415328E-2</v>
      </c>
      <c r="G66" s="155">
        <v>24129</v>
      </c>
    </row>
    <row r="67" spans="1:19" x14ac:dyDescent="0.3">
      <c r="A67" s="75"/>
      <c r="B67" s="130" t="s">
        <v>117</v>
      </c>
      <c r="C67" s="140">
        <v>29902</v>
      </c>
      <c r="D67" s="145">
        <v>30738</v>
      </c>
      <c r="E67" s="145">
        <v>-836</v>
      </c>
      <c r="F67" s="150">
        <v>-2.7197605569653199E-2</v>
      </c>
      <c r="G67" s="155">
        <v>30320</v>
      </c>
    </row>
    <row r="68" spans="1:19" x14ac:dyDescent="0.3">
      <c r="A68" s="75"/>
      <c r="B68" s="133" t="s">
        <v>118</v>
      </c>
      <c r="C68" s="140">
        <v>0</v>
      </c>
      <c r="D68" s="145">
        <v>0</v>
      </c>
      <c r="E68" s="145">
        <v>0</v>
      </c>
      <c r="F68" s="138" t="s">
        <v>120</v>
      </c>
      <c r="G68" s="155">
        <v>0</v>
      </c>
    </row>
    <row r="69" spans="1:19" x14ac:dyDescent="0.3">
      <c r="A69" s="75"/>
      <c r="B69" s="134" t="s">
        <v>119</v>
      </c>
      <c r="C69" s="141">
        <v>213074</v>
      </c>
      <c r="D69" s="146">
        <v>215531</v>
      </c>
      <c r="E69" s="146">
        <v>-2457</v>
      </c>
      <c r="F69" s="151">
        <v>-1.1399752239817E-2</v>
      </c>
      <c r="G69" s="146">
        <v>214302.5</v>
      </c>
    </row>
    <row r="70" spans="1:19" x14ac:dyDescent="0.3">
      <c r="A70" s="131" t="s">
        <v>20</v>
      </c>
      <c r="B70" s="135" t="s">
        <v>114</v>
      </c>
      <c r="C70" s="143">
        <v>194226</v>
      </c>
      <c r="D70" s="148">
        <v>195794</v>
      </c>
      <c r="E70" s="148">
        <v>-1568</v>
      </c>
      <c r="F70" s="153">
        <v>-8.0084170097142904E-3</v>
      </c>
      <c r="G70" s="156">
        <v>195010</v>
      </c>
    </row>
    <row r="71" spans="1:19" x14ac:dyDescent="0.3">
      <c r="A71" s="75"/>
      <c r="B71" s="136" t="s">
        <v>115</v>
      </c>
      <c r="C71" s="143">
        <v>61452</v>
      </c>
      <c r="D71" s="148">
        <v>63370</v>
      </c>
      <c r="E71" s="148">
        <v>-1918</v>
      </c>
      <c r="F71" s="153">
        <v>-3.02666877071169E-2</v>
      </c>
      <c r="G71" s="156">
        <v>62411</v>
      </c>
    </row>
    <row r="72" spans="1:19" x14ac:dyDescent="0.3">
      <c r="A72" s="75"/>
      <c r="B72" s="136" t="s">
        <v>116</v>
      </c>
      <c r="C72" s="143">
        <v>45096</v>
      </c>
      <c r="D72" s="148">
        <v>47167</v>
      </c>
      <c r="E72" s="148">
        <v>-2071</v>
      </c>
      <c r="F72" s="153">
        <v>-4.3907816905887603E-2</v>
      </c>
      <c r="G72" s="156">
        <v>46131.5</v>
      </c>
    </row>
    <row r="73" spans="1:19" x14ac:dyDescent="0.3">
      <c r="A73" s="75"/>
      <c r="B73" s="136" t="s">
        <v>117</v>
      </c>
      <c r="C73" s="143">
        <v>49021</v>
      </c>
      <c r="D73" s="148">
        <v>49306</v>
      </c>
      <c r="E73" s="148">
        <v>-285</v>
      </c>
      <c r="F73" s="153">
        <v>-5.7802295866628802E-3</v>
      </c>
      <c r="G73" s="156">
        <v>49163.5</v>
      </c>
    </row>
    <row r="74" spans="1:19" x14ac:dyDescent="0.3">
      <c r="A74" s="75"/>
      <c r="B74" s="136" t="s">
        <v>118</v>
      </c>
      <c r="C74" s="143">
        <v>0</v>
      </c>
      <c r="D74" s="148">
        <v>0</v>
      </c>
      <c r="E74" s="148">
        <v>0</v>
      </c>
      <c r="F74" s="137" t="s">
        <v>120</v>
      </c>
      <c r="G74" s="156">
        <v>0</v>
      </c>
    </row>
    <row r="75" spans="1:19" s="73" customFormat="1" x14ac:dyDescent="0.3">
      <c r="A75" s="75"/>
      <c r="B75" s="136" t="s">
        <v>119</v>
      </c>
      <c r="C75" s="143">
        <v>349795</v>
      </c>
      <c r="D75" s="148">
        <v>355637</v>
      </c>
      <c r="E75" s="148">
        <v>-5842</v>
      </c>
      <c r="F75" s="153">
        <v>-1.6426862221872299E-2</v>
      </c>
      <c r="G75" s="156">
        <v>352716</v>
      </c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3">
      <c r="A76" s="75"/>
      <c r="B76" s="419"/>
      <c r="C76" s="420"/>
      <c r="D76" s="420"/>
      <c r="E76" s="420"/>
      <c r="F76" s="421"/>
      <c r="G76" s="420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</row>
    <row r="78" spans="1:19" x14ac:dyDescent="0.3">
      <c r="A78" s="105" t="s">
        <v>3</v>
      </c>
      <c r="B78" s="105"/>
    </row>
    <row r="79" spans="1:19" x14ac:dyDescent="0.3">
      <c r="A79" s="290" t="s">
        <v>103</v>
      </c>
      <c r="B79" s="291" t="s">
        <v>112</v>
      </c>
      <c r="C79" s="294" t="s">
        <v>113</v>
      </c>
      <c r="D79" s="293" t="s">
        <v>106</v>
      </c>
      <c r="E79" s="294" t="s">
        <v>107</v>
      </c>
      <c r="F79" s="295" t="s">
        <v>108</v>
      </c>
    </row>
    <row r="80" spans="1:19" x14ac:dyDescent="0.3">
      <c r="B80" s="291" t="s">
        <v>145</v>
      </c>
      <c r="C80" s="293" t="s">
        <v>146</v>
      </c>
      <c r="D80" s="75"/>
      <c r="E80" s="75"/>
      <c r="F80" s="75"/>
    </row>
    <row r="81" spans="1:24" x14ac:dyDescent="0.3">
      <c r="A81" s="292" t="s">
        <v>9</v>
      </c>
      <c r="B81" s="299">
        <v>2982</v>
      </c>
      <c r="C81" s="305">
        <v>2841</v>
      </c>
      <c r="D81" s="305">
        <v>141</v>
      </c>
      <c r="E81" s="311">
        <v>4.9630411826821499E-2</v>
      </c>
      <c r="F81" s="317">
        <v>2911.5</v>
      </c>
    </row>
    <row r="82" spans="1:24" x14ac:dyDescent="0.3">
      <c r="A82" s="297" t="s">
        <v>19</v>
      </c>
      <c r="B82" s="300">
        <v>4419</v>
      </c>
      <c r="C82" s="306">
        <v>4232</v>
      </c>
      <c r="D82" s="306">
        <v>187</v>
      </c>
      <c r="E82" s="312">
        <v>4.4187145557656002E-2</v>
      </c>
      <c r="F82" s="318">
        <v>4325.5</v>
      </c>
    </row>
    <row r="83" spans="1:24" x14ac:dyDescent="0.3">
      <c r="A83" s="298" t="s">
        <v>20</v>
      </c>
      <c r="B83" s="301">
        <v>7401</v>
      </c>
      <c r="C83" s="307">
        <v>7073</v>
      </c>
      <c r="D83" s="307">
        <v>328</v>
      </c>
      <c r="E83" s="313">
        <v>4.6373533154248602E-2</v>
      </c>
      <c r="F83" s="307">
        <v>7237</v>
      </c>
      <c r="T83" s="73"/>
      <c r="U83" s="73"/>
      <c r="V83" s="73"/>
      <c r="W83" s="73"/>
      <c r="X83" s="73"/>
    </row>
    <row r="84" spans="1:24" x14ac:dyDescent="0.3">
      <c r="A84" s="294" t="s">
        <v>132</v>
      </c>
      <c r="B84" s="302">
        <v>991</v>
      </c>
      <c r="C84" s="308">
        <v>909</v>
      </c>
      <c r="D84" s="308">
        <v>82</v>
      </c>
      <c r="E84" s="314">
        <v>9.0209020902090195E-2</v>
      </c>
      <c r="F84" s="319">
        <v>950</v>
      </c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</row>
    <row r="85" spans="1:24" x14ac:dyDescent="0.3">
      <c r="A85" s="297" t="s">
        <v>133</v>
      </c>
      <c r="B85" s="303">
        <v>219</v>
      </c>
      <c r="C85" s="309">
        <v>255</v>
      </c>
      <c r="D85" s="309">
        <v>-36</v>
      </c>
      <c r="E85" s="315">
        <v>-0.14117647058823499</v>
      </c>
      <c r="F85" s="319">
        <v>237</v>
      </c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</row>
    <row r="86" spans="1:24" x14ac:dyDescent="0.3">
      <c r="A86" s="296" t="s">
        <v>134</v>
      </c>
      <c r="B86" s="304">
        <v>1210</v>
      </c>
      <c r="C86" s="310">
        <v>1164</v>
      </c>
      <c r="D86" s="310">
        <v>46</v>
      </c>
      <c r="E86" s="316">
        <v>3.9518900343642603E-2</v>
      </c>
      <c r="F86" s="319">
        <v>1187</v>
      </c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</row>
    <row r="87" spans="1:24" x14ac:dyDescent="0.3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</row>
    <row r="88" spans="1:24" x14ac:dyDescent="0.3">
      <c r="A88" s="73"/>
      <c r="B88" s="73"/>
      <c r="C88" s="73"/>
      <c r="D88" s="73"/>
      <c r="E88" s="73"/>
      <c r="F88" s="73"/>
    </row>
    <row r="89" spans="1:24" x14ac:dyDescent="0.3">
      <c r="A89" s="105" t="s">
        <v>35</v>
      </c>
    </row>
    <row r="90" spans="1:24" x14ac:dyDescent="0.3">
      <c r="A90" s="176" t="s">
        <v>103</v>
      </c>
      <c r="C90" s="178" t="s">
        <v>112</v>
      </c>
      <c r="D90" s="181" t="s">
        <v>113</v>
      </c>
      <c r="E90" s="180" t="s">
        <v>106</v>
      </c>
      <c r="F90" s="181" t="s">
        <v>107</v>
      </c>
      <c r="G90" s="183" t="s">
        <v>108</v>
      </c>
    </row>
    <row r="91" spans="1:24" x14ac:dyDescent="0.3">
      <c r="C91" s="178" t="s">
        <v>145</v>
      </c>
      <c r="D91" s="180" t="s">
        <v>146</v>
      </c>
      <c r="E91" s="75"/>
      <c r="F91" s="75"/>
      <c r="G91" s="75"/>
    </row>
    <row r="92" spans="1:24" x14ac:dyDescent="0.3">
      <c r="A92" s="179" t="s">
        <v>131</v>
      </c>
      <c r="B92" s="177" t="s">
        <v>132</v>
      </c>
      <c r="C92" s="188">
        <v>17720</v>
      </c>
      <c r="D92" s="193">
        <v>17767</v>
      </c>
      <c r="E92" s="193">
        <v>-47</v>
      </c>
      <c r="F92" s="198">
        <v>-2.6453537457083402E-3</v>
      </c>
      <c r="G92" s="203">
        <v>17743.5</v>
      </c>
    </row>
    <row r="93" spans="1:24" x14ac:dyDescent="0.3">
      <c r="A93" s="75"/>
      <c r="B93" s="185" t="s">
        <v>133</v>
      </c>
      <c r="C93" s="189">
        <v>2968</v>
      </c>
      <c r="D93" s="194">
        <v>3227</v>
      </c>
      <c r="E93" s="194">
        <v>-259</v>
      </c>
      <c r="F93" s="199">
        <v>-8.0260303687635606E-2</v>
      </c>
      <c r="G93" s="204">
        <v>3097.5</v>
      </c>
    </row>
    <row r="94" spans="1:24" x14ac:dyDescent="0.3">
      <c r="A94" s="75"/>
      <c r="B94" s="184" t="s">
        <v>134</v>
      </c>
      <c r="C94" s="190">
        <v>20688</v>
      </c>
      <c r="D94" s="195">
        <v>20994</v>
      </c>
      <c r="E94" s="195">
        <v>-306</v>
      </c>
      <c r="F94" s="200">
        <v>-1.4575593026579001E-2</v>
      </c>
      <c r="G94" s="195">
        <v>20841</v>
      </c>
      <c r="T94" s="73"/>
      <c r="U94" s="73"/>
      <c r="V94" s="73"/>
      <c r="W94" s="73"/>
      <c r="X94" s="73"/>
    </row>
    <row r="95" spans="1:24" s="73" customFormat="1" x14ac:dyDescent="0.3">
      <c r="A95" s="179" t="s">
        <v>135</v>
      </c>
      <c r="B95" s="177" t="s">
        <v>132</v>
      </c>
      <c r="C95" s="191">
        <v>8710</v>
      </c>
      <c r="D95" s="196">
        <v>9238</v>
      </c>
      <c r="E95" s="196">
        <v>-528</v>
      </c>
      <c r="F95" s="201">
        <v>-5.7155228404416503E-2</v>
      </c>
      <c r="G95" s="204">
        <v>8974</v>
      </c>
    </row>
    <row r="96" spans="1:24" s="73" customFormat="1" x14ac:dyDescent="0.3">
      <c r="A96" s="75"/>
      <c r="B96" s="185" t="s">
        <v>133</v>
      </c>
      <c r="C96" s="189">
        <v>1739</v>
      </c>
      <c r="D96" s="194">
        <v>2114</v>
      </c>
      <c r="E96" s="194">
        <v>-375</v>
      </c>
      <c r="F96" s="199">
        <v>-0.177388836329234</v>
      </c>
      <c r="G96" s="204">
        <v>1926.5</v>
      </c>
    </row>
    <row r="97" spans="1:24" s="73" customFormat="1" x14ac:dyDescent="0.3">
      <c r="A97" s="75"/>
      <c r="B97" s="184" t="s">
        <v>134</v>
      </c>
      <c r="C97" s="190">
        <v>10449</v>
      </c>
      <c r="D97" s="195">
        <v>11352</v>
      </c>
      <c r="E97" s="195">
        <v>-903</v>
      </c>
      <c r="F97" s="200">
        <v>-7.9545454545454503E-2</v>
      </c>
      <c r="G97" s="195">
        <v>10900.5</v>
      </c>
    </row>
    <row r="98" spans="1:24" s="73" customFormat="1" x14ac:dyDescent="0.3">
      <c r="A98" s="182" t="s">
        <v>136</v>
      </c>
      <c r="B98" s="186" t="s">
        <v>132</v>
      </c>
      <c r="C98" s="192">
        <v>26430</v>
      </c>
      <c r="D98" s="197">
        <v>27005</v>
      </c>
      <c r="E98" s="197">
        <v>-575</v>
      </c>
      <c r="F98" s="202">
        <v>-2.1292353267913299E-2</v>
      </c>
      <c r="G98" s="205">
        <v>26717.5</v>
      </c>
    </row>
    <row r="99" spans="1:24" x14ac:dyDescent="0.3">
      <c r="A99" s="75"/>
      <c r="B99" s="187" t="s">
        <v>133</v>
      </c>
      <c r="C99" s="192">
        <v>4707</v>
      </c>
      <c r="D99" s="197">
        <v>5341</v>
      </c>
      <c r="E99" s="197">
        <v>-634</v>
      </c>
      <c r="F99" s="202">
        <v>-0.11870436247893699</v>
      </c>
      <c r="G99" s="205">
        <v>5024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</row>
    <row r="100" spans="1:24" x14ac:dyDescent="0.3">
      <c r="A100" s="75"/>
      <c r="B100" s="187" t="s">
        <v>134</v>
      </c>
      <c r="C100" s="192">
        <v>31137</v>
      </c>
      <c r="D100" s="197">
        <v>32346</v>
      </c>
      <c r="E100" s="197">
        <v>-1209</v>
      </c>
      <c r="F100" s="202">
        <v>-3.73771099981451E-2</v>
      </c>
      <c r="G100" s="205">
        <v>31741.5</v>
      </c>
      <c r="T100" s="73"/>
      <c r="U100" s="73"/>
      <c r="V100" s="73"/>
      <c r="W100" s="73"/>
      <c r="X100" s="73"/>
    </row>
    <row r="101" spans="1:24" x14ac:dyDescent="0.3">
      <c r="A101" s="75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</row>
    <row r="102" spans="1:24" x14ac:dyDescent="0.3">
      <c r="A102" s="75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</row>
    <row r="103" spans="1:24" x14ac:dyDescent="0.3">
      <c r="A103" s="105" t="s">
        <v>37</v>
      </c>
    </row>
    <row r="104" spans="1:24" x14ac:dyDescent="0.3">
      <c r="A104" s="422" t="s">
        <v>103</v>
      </c>
      <c r="B104" s="423" t="s">
        <v>112</v>
      </c>
      <c r="C104" s="426" t="s">
        <v>113</v>
      </c>
      <c r="D104" s="425" t="s">
        <v>106</v>
      </c>
      <c r="E104" s="426" t="s">
        <v>107</v>
      </c>
      <c r="F104" s="427" t="s">
        <v>108</v>
      </c>
      <c r="G104" s="353"/>
    </row>
    <row r="105" spans="1:24" x14ac:dyDescent="0.3">
      <c r="A105" s="353"/>
      <c r="B105" s="423" t="s">
        <v>145</v>
      </c>
      <c r="C105" s="425" t="s">
        <v>146</v>
      </c>
      <c r="D105" s="355"/>
      <c r="E105" s="355"/>
      <c r="F105" s="355"/>
      <c r="G105" s="353"/>
    </row>
    <row r="106" spans="1:24" s="73" customFormat="1" x14ac:dyDescent="0.3">
      <c r="A106" s="424" t="s">
        <v>134</v>
      </c>
      <c r="B106" s="431">
        <v>10449</v>
      </c>
      <c r="C106" s="437">
        <v>11352</v>
      </c>
      <c r="D106" s="437">
        <v>-903</v>
      </c>
      <c r="E106" s="443">
        <v>-7.9545454545454503E-2</v>
      </c>
      <c r="F106" s="449">
        <v>10900.5</v>
      </c>
      <c r="G106" s="353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s="73" customFormat="1" x14ac:dyDescent="0.3">
      <c r="A107" s="429" t="s">
        <v>141</v>
      </c>
      <c r="B107" s="432">
        <v>47628</v>
      </c>
      <c r="C107" s="438">
        <v>46947</v>
      </c>
      <c r="D107" s="438">
        <v>681</v>
      </c>
      <c r="E107" s="444">
        <v>1.45057192152853E-2</v>
      </c>
      <c r="F107" s="450">
        <v>47287.5</v>
      </c>
      <c r="G107" s="353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s="73" customFormat="1" x14ac:dyDescent="0.3">
      <c r="A108" s="430" t="s">
        <v>142</v>
      </c>
      <c r="B108" s="433">
        <v>58077</v>
      </c>
      <c r="C108" s="439">
        <v>58299</v>
      </c>
      <c r="D108" s="439">
        <v>-222</v>
      </c>
      <c r="E108" s="445">
        <v>-3.80795553954613E-3</v>
      </c>
      <c r="F108" s="439">
        <v>58188</v>
      </c>
      <c r="G108" s="353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s="73" customFormat="1" x14ac:dyDescent="0.3">
      <c r="A109" s="426" t="s">
        <v>122</v>
      </c>
      <c r="B109" s="434">
        <v>33165</v>
      </c>
      <c r="C109" s="440">
        <v>33514</v>
      </c>
      <c r="D109" s="440">
        <v>-349</v>
      </c>
      <c r="E109" s="446">
        <v>-1.0413558512860299E-2</v>
      </c>
      <c r="F109" s="451">
        <v>33339.5</v>
      </c>
      <c r="G109" s="353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s="73" customFormat="1" x14ac:dyDescent="0.3">
      <c r="A110" s="429" t="s">
        <v>126</v>
      </c>
      <c r="B110" s="435">
        <v>24912</v>
      </c>
      <c r="C110" s="441">
        <v>24785</v>
      </c>
      <c r="D110" s="441">
        <v>127</v>
      </c>
      <c r="E110" s="447">
        <v>5.1240669759935404E-3</v>
      </c>
      <c r="F110" s="451">
        <v>24848.5</v>
      </c>
      <c r="G110" s="353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x14ac:dyDescent="0.3">
      <c r="A111" s="428" t="s">
        <v>127</v>
      </c>
      <c r="B111" s="436">
        <v>58077</v>
      </c>
      <c r="C111" s="442">
        <v>58299</v>
      </c>
      <c r="D111" s="442">
        <v>-222</v>
      </c>
      <c r="E111" s="448">
        <v>-3.80795553954613E-3</v>
      </c>
      <c r="F111" s="451">
        <v>58188</v>
      </c>
      <c r="G111" s="353"/>
    </row>
    <row r="112" spans="1:24" s="73" customFormat="1" x14ac:dyDescent="0.3">
      <c r="A112" s="353"/>
      <c r="B112" s="353"/>
      <c r="C112" s="353"/>
      <c r="D112" s="353"/>
      <c r="E112" s="353"/>
      <c r="F112" s="353"/>
      <c r="G112" s="353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s="73" customFormat="1" x14ac:dyDescent="0.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</sheetData>
  <pageMargins left="0.7" right="0.7" top="0.78740157499999996" bottom="0.78740157499999996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42</vt:i4>
      </vt:variant>
    </vt:vector>
  </HeadingPairs>
  <TitlesOfParts>
    <vt:vector size="49" baseType="lpstr">
      <vt:lpstr>Wichtige Arbeitsmarktd_STICHTAG</vt:lpstr>
      <vt:lpstr>Wichtige Arbeitsmarktd_MITTE</vt:lpstr>
      <vt:lpstr>SB</vt:lpstr>
      <vt:lpstr>UB</vt:lpstr>
      <vt:lpstr>GB</vt:lpstr>
      <vt:lpstr>vip_amb_adg_lfd</vt:lpstr>
      <vt:lpstr>vip_amb_pst_lfd</vt:lpstr>
      <vt:lpstr>adg_Crosstab1_Crosstab1</vt:lpstr>
      <vt:lpstr>adg_Crosstab1_Crosstab1_Columns</vt:lpstr>
      <vt:lpstr>adg_Crosstab1_Crosstab1_Measure</vt:lpstr>
      <vt:lpstr>adg_Crosstab1_Crosstab1_Rows</vt:lpstr>
      <vt:lpstr>AL_vip_Crosstab1_Crosstab1</vt:lpstr>
      <vt:lpstr>AL_vip_Crosstab1_Crosstab1_1</vt:lpstr>
      <vt:lpstr>AL_vip_Crosstab1_Crosstab1_1_Columns</vt:lpstr>
      <vt:lpstr>AL_vip_Crosstab1_Crosstab1_1_Measure</vt:lpstr>
      <vt:lpstr>AL_vip_Crosstab1_Crosstab1_1_Rows</vt:lpstr>
      <vt:lpstr>AL_vip_Crosstab1_Crosstab1_Columns</vt:lpstr>
      <vt:lpstr>AL_vip_Crosstab1_Crosstab1_Measure</vt:lpstr>
      <vt:lpstr>AL_vip_Crosstab1_Crosstab1_Rows</vt:lpstr>
      <vt:lpstr>ALII_vip_Crosstab1_Crosstab1</vt:lpstr>
      <vt:lpstr>ALII_vip_Crosstab1_Crosstab1_Columns</vt:lpstr>
      <vt:lpstr>ALII_vip_Crosstab1_Crosstab1_Measure</vt:lpstr>
      <vt:lpstr>ALII_vip_Crosstab1_Crosstab1_Rows</vt:lpstr>
      <vt:lpstr>ALIII_vip_Crosstab1_Crosstab1</vt:lpstr>
      <vt:lpstr>ALIII_vip_Crosstab1_Crosstab1_Columns</vt:lpstr>
      <vt:lpstr>ALIII_vip_Crosstab1_Crosstab1_Measure</vt:lpstr>
      <vt:lpstr>ALIII_vip_Crosstab1_Crosstab1_Rows</vt:lpstr>
      <vt:lpstr>Asyl_Crosstab1_Crosstab1</vt:lpstr>
      <vt:lpstr>Asyl_Crosstab1_Crosstab1_Columns</vt:lpstr>
      <vt:lpstr>Asyl_Crosstab1_Crosstab1_Measure</vt:lpstr>
      <vt:lpstr>Asyl_Crosstab1_Crosstab1_Rows</vt:lpstr>
      <vt:lpstr>Lehrstellensuchende_Crosstab1_Crosstab1</vt:lpstr>
      <vt:lpstr>Lehrstellensuchende_Crosstab1_Crosstab1_Columns</vt:lpstr>
      <vt:lpstr>Lehrstellensuchende_Crosstab1_Crosstab1_Measure</vt:lpstr>
      <vt:lpstr>Lehrstellensuchende_Crosstab1_Crosstab1_Rows</vt:lpstr>
      <vt:lpstr>mon_lg_besch_alq_allgem_aktuelles_monat_Crosstab1_Crosstab1_1</vt:lpstr>
      <vt:lpstr>mon_lg_besch_alq_allgem_aktuelles_monat_Crosstab1_Crosstab1_1_Columns</vt:lpstr>
      <vt:lpstr>mon_lg_besch_alq_allgem_aktuelles_monat_Crosstab1_Crosstab1_1_Measure</vt:lpstr>
      <vt:lpstr>mon_lg_besch_alq_allgem_aktuelles_monat_Crosstab1_Crosstab1_1_Rows</vt:lpstr>
      <vt:lpstr>'Wichtige Arbeitsmarktd_MITTE'!Print_Area</vt:lpstr>
      <vt:lpstr>'Wichtige Arbeitsmarktd_STICHTAG'!Print_Area</vt:lpstr>
      <vt:lpstr>Schulung_Crosstab1_Crosstab1</vt:lpstr>
      <vt:lpstr>Schulung_Crosstab1_Crosstab1_1</vt:lpstr>
      <vt:lpstr>Schulung_Crosstab1_Crosstab1_1_Columns</vt:lpstr>
      <vt:lpstr>Schulung_Crosstab1_Crosstab1_1_Measure</vt:lpstr>
      <vt:lpstr>Schulung_Crosstab1_Crosstab1_1_Rows</vt:lpstr>
      <vt:lpstr>Schulung_Crosstab1_Crosstab1_Columns</vt:lpstr>
      <vt:lpstr>Schulung_Crosstab1_Crosstab1_Measure</vt:lpstr>
      <vt:lpstr>Schulung_Crosstab1_Crosstab1_Rows</vt:lpstr>
    </vt:vector>
  </TitlesOfParts>
  <Company>BMWA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Buzek</dc:creator>
  <cp:lastModifiedBy>Türk, Anika</cp:lastModifiedBy>
  <cp:lastPrinted>2019-11-14T07:56:45Z</cp:lastPrinted>
  <dcterms:created xsi:type="dcterms:W3CDTF">2002-12-02T11:12:57Z</dcterms:created>
  <dcterms:modified xsi:type="dcterms:W3CDTF">2020-01-16T08:06:59Z</dcterms:modified>
</cp:coreProperties>
</file>